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helena\Desktop\Gögn vegna vísa - flytja á sharepoint\"/>
    </mc:Choice>
  </mc:AlternateContent>
  <xr:revisionPtr revIDLastSave="0" documentId="13_ncr:1_{F17240B6-3A5F-4E47-A363-9C75B2119B22}" xr6:coauthVersionLast="47" xr6:coauthVersionMax="47" xr10:uidLastSave="{00000000-0000-0000-0000-000000000000}"/>
  <bookViews>
    <workbookView xWindow="62676" yWindow="6204" windowWidth="9432" windowHeight="4836" activeTab="1" xr2:uid="{00000000-000D-0000-FFFF-FFFF00000000}"/>
  </bookViews>
  <sheets>
    <sheet name="Frumgöng" sheetId="1" r:id="rId1"/>
    <sheet name="Úrvinnsla" sheetId="2" r:id="rId2"/>
    <sheet name="Birting" sheetId="3" r:id="rId3"/>
    <sheet name="Sheet1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2" l="1"/>
  <c r="C62" i="2"/>
  <c r="D62" i="2"/>
  <c r="F62" i="2"/>
  <c r="G62" i="2"/>
  <c r="B62" i="2"/>
  <c r="J16" i="2"/>
  <c r="K16" i="2"/>
  <c r="I40" i="2"/>
  <c r="J40" i="2"/>
  <c r="K40" i="2"/>
  <c r="H40" i="2"/>
  <c r="I39" i="2"/>
  <c r="J39" i="2"/>
  <c r="K39" i="2"/>
  <c r="H39" i="2"/>
  <c r="I32" i="2"/>
  <c r="J32" i="2"/>
  <c r="K32" i="2"/>
  <c r="H32" i="2"/>
  <c r="K31" i="2"/>
  <c r="I31" i="2"/>
  <c r="J31" i="2"/>
  <c r="H31" i="2"/>
  <c r="K24" i="1"/>
  <c r="J24" i="1"/>
  <c r="G22" i="1"/>
  <c r="H22" i="1"/>
  <c r="I22" i="1"/>
  <c r="J41" i="2" l="1"/>
  <c r="J63" i="2" s="1"/>
  <c r="I41" i="2"/>
  <c r="I63" i="2" s="1"/>
  <c r="H41" i="2"/>
  <c r="H63" i="2" s="1"/>
  <c r="G41" i="2"/>
  <c r="F38" i="2"/>
  <c r="F41" i="2" s="1"/>
  <c r="F63" i="2" s="1"/>
  <c r="K33" i="2"/>
  <c r="K62" i="2" s="1"/>
  <c r="I33" i="2"/>
  <c r="I62" i="2" s="1"/>
  <c r="H33" i="2"/>
  <c r="H62" i="2" s="1"/>
  <c r="G33" i="2"/>
  <c r="F33" i="2"/>
  <c r="K22" i="2"/>
  <c r="K25" i="2" s="1"/>
  <c r="K61" i="2" s="1"/>
  <c r="J22" i="2"/>
  <c r="I22" i="2"/>
  <c r="H22" i="2"/>
  <c r="G22" i="2"/>
  <c r="G25" i="2" s="1"/>
  <c r="G61" i="2" s="1"/>
  <c r="F22" i="2"/>
  <c r="F25" i="2" s="1"/>
  <c r="F61" i="2" s="1"/>
  <c r="J54" i="2"/>
  <c r="K54" i="2"/>
  <c r="K41" i="2"/>
  <c r="K63" i="2" s="1"/>
  <c r="C33" i="2"/>
  <c r="D33" i="2"/>
  <c r="B33" i="2"/>
  <c r="V21" i="2"/>
  <c r="P21" i="2"/>
  <c r="C15" i="2" s="1"/>
  <c r="C18" i="2" s="1"/>
  <c r="Q21" i="2"/>
  <c r="D15" i="2" s="1"/>
  <c r="D18" i="2" s="1"/>
  <c r="R21" i="2"/>
  <c r="E15" i="2" s="1"/>
  <c r="E18" i="2" s="1"/>
  <c r="S21" i="2"/>
  <c r="F15" i="2" s="1"/>
  <c r="F18" i="2" s="1"/>
  <c r="T21" i="2"/>
  <c r="U21" i="2"/>
  <c r="H15" i="2" s="1"/>
  <c r="W21" i="2"/>
  <c r="X21" i="2"/>
  <c r="Y21" i="2"/>
  <c r="O21" i="2"/>
  <c r="B15" i="2" s="1"/>
  <c r="P48" i="2"/>
  <c r="H17" i="2" s="1"/>
  <c r="R82" i="2"/>
  <c r="S82" i="2"/>
  <c r="R81" i="2"/>
  <c r="S81" i="2"/>
  <c r="R77" i="2"/>
  <c r="S77" i="2"/>
  <c r="T77" i="2"/>
  <c r="Q76" i="2"/>
  <c r="R76" i="2"/>
  <c r="S76" i="2"/>
  <c r="T76" i="2"/>
  <c r="P76" i="2"/>
  <c r="Q75" i="2"/>
  <c r="R75" i="2"/>
  <c r="S75" i="2"/>
  <c r="T75" i="2"/>
  <c r="P75" i="2"/>
  <c r="Q69" i="2"/>
  <c r="I16" i="2" s="1"/>
  <c r="P69" i="2"/>
  <c r="Q48" i="2"/>
  <c r="R48" i="2"/>
  <c r="S48" i="2"/>
  <c r="Q53" i="2"/>
  <c r="R53" i="2"/>
  <c r="S53" i="2"/>
  <c r="P53" i="2"/>
  <c r="Q52" i="2"/>
  <c r="R52" i="2"/>
  <c r="S52" i="2"/>
  <c r="P52" i="2"/>
  <c r="L10" i="2"/>
  <c r="K10" i="2"/>
  <c r="J10" i="2"/>
  <c r="G10" i="2"/>
  <c r="F10" i="2"/>
  <c r="E10" i="2"/>
  <c r="D10" i="2"/>
  <c r="C10" i="2"/>
  <c r="B10" i="2"/>
  <c r="H10" i="2"/>
  <c r="K23" i="1"/>
  <c r="J23" i="1"/>
  <c r="K22" i="1"/>
  <c r="K26" i="1" s="1"/>
  <c r="J22" i="1"/>
  <c r="J26" i="1" s="1"/>
  <c r="Z10" i="2"/>
  <c r="Z11" i="2"/>
  <c r="Z12" i="2"/>
  <c r="Z13" i="2"/>
  <c r="Z14" i="2"/>
  <c r="Z15" i="2"/>
  <c r="Z16" i="2"/>
  <c r="Z17" i="2"/>
  <c r="Z18" i="2"/>
  <c r="Z19" i="2"/>
  <c r="Z20" i="2"/>
  <c r="Z9" i="2"/>
  <c r="J17" i="2" l="1"/>
  <c r="J55" i="2" s="1"/>
  <c r="I17" i="2"/>
  <c r="I55" i="2" s="1"/>
  <c r="K17" i="2"/>
  <c r="K55" i="2" s="1"/>
  <c r="P82" i="2"/>
  <c r="H16" i="2"/>
  <c r="H18" i="2" s="1"/>
  <c r="K15" i="2"/>
  <c r="K18" i="2" s="1"/>
  <c r="I15" i="2"/>
  <c r="C47" i="2"/>
  <c r="C46" i="2"/>
  <c r="C45" i="2"/>
  <c r="C48" i="2" s="1"/>
  <c r="J53" i="2"/>
  <c r="J15" i="2"/>
  <c r="J18" i="2" s="1"/>
  <c r="G15" i="2"/>
  <c r="G18" i="2" s="1"/>
  <c r="B18" i="2"/>
  <c r="B53" i="2"/>
  <c r="D47" i="2"/>
  <c r="D46" i="2"/>
  <c r="D45" i="2"/>
  <c r="D48" i="2" s="1"/>
  <c r="R83" i="2"/>
  <c r="P81" i="2"/>
  <c r="P83" i="2" s="1"/>
  <c r="R59" i="2"/>
  <c r="F56" i="2"/>
  <c r="R58" i="2"/>
  <c r="C53" i="2"/>
  <c r="S54" i="2"/>
  <c r="Q59" i="2"/>
  <c r="S58" i="2"/>
  <c r="F53" i="2"/>
  <c r="E56" i="2"/>
  <c r="S83" i="2"/>
  <c r="R54" i="2"/>
  <c r="Q58" i="2"/>
  <c r="P77" i="2"/>
  <c r="W25" i="2"/>
  <c r="E53" i="2"/>
  <c r="Q54" i="2"/>
  <c r="S59" i="2"/>
  <c r="Q77" i="2"/>
  <c r="Q81" i="2"/>
  <c r="Q82" i="2"/>
  <c r="H53" i="2"/>
  <c r="D53" i="2"/>
  <c r="P54" i="2"/>
  <c r="H55" i="2"/>
  <c r="J25" i="2"/>
  <c r="J61" i="2" s="1"/>
  <c r="J33" i="2"/>
  <c r="J62" i="2" s="1"/>
  <c r="H25" i="2"/>
  <c r="H61" i="2" s="1"/>
  <c r="I25" i="2"/>
  <c r="I61" i="2" s="1"/>
  <c r="D56" i="2"/>
  <c r="B56" i="2"/>
  <c r="C56" i="2"/>
  <c r="P58" i="2"/>
  <c r="P59" i="2"/>
  <c r="K25" i="1"/>
  <c r="K14" i="4"/>
  <c r="K13" i="4"/>
  <c r="J15" i="4"/>
  <c r="J14" i="4"/>
  <c r="J13" i="4"/>
  <c r="H46" i="2" l="1"/>
  <c r="H45" i="2"/>
  <c r="H47" i="2"/>
  <c r="I18" i="2"/>
  <c r="I47" i="2" s="1"/>
  <c r="H54" i="2"/>
  <c r="G47" i="2"/>
  <c r="G46" i="2"/>
  <c r="G45" i="2"/>
  <c r="I53" i="2"/>
  <c r="G53" i="2"/>
  <c r="K47" i="2"/>
  <c r="K46" i="2"/>
  <c r="K45" i="2"/>
  <c r="K48" i="2" s="1"/>
  <c r="B47" i="2"/>
  <c r="B46" i="2"/>
  <c r="B45" i="2"/>
  <c r="J47" i="2"/>
  <c r="J46" i="2"/>
  <c r="J45" i="2"/>
  <c r="K53" i="2"/>
  <c r="G56" i="2"/>
  <c r="J56" i="2"/>
  <c r="S60" i="2"/>
  <c r="K56" i="2"/>
  <c r="Q60" i="2"/>
  <c r="Q83" i="2"/>
  <c r="I54" i="2"/>
  <c r="P60" i="2"/>
  <c r="R60" i="2"/>
  <c r="K18" i="4"/>
  <c r="J18" i="4"/>
  <c r="C26" i="1"/>
  <c r="D26" i="1"/>
  <c r="E26" i="1"/>
  <c r="S40" i="2"/>
  <c r="O40" i="2"/>
  <c r="W33" i="2"/>
  <c r="S33" i="2"/>
  <c r="O34" i="2"/>
  <c r="X22" i="2"/>
  <c r="V344" i="1"/>
  <c r="AF293" i="1"/>
  <c r="AF301" i="1" s="1"/>
  <c r="AA273" i="1"/>
  <c r="I46" i="2" l="1"/>
  <c r="H48" i="2"/>
  <c r="I45" i="2"/>
  <c r="I48" i="2" s="1"/>
  <c r="B48" i="2"/>
  <c r="G48" i="2"/>
  <c r="J48" i="2"/>
  <c r="H56" i="2"/>
  <c r="X25" i="2"/>
  <c r="I10" i="2"/>
  <c r="T32" i="2"/>
  <c r="T30" i="2"/>
  <c r="T31" i="2"/>
  <c r="T38" i="2"/>
  <c r="T39" i="2"/>
  <c r="T37" i="2"/>
  <c r="P32" i="2"/>
  <c r="P33" i="2"/>
  <c r="P31" i="2"/>
  <c r="X30" i="2"/>
  <c r="X31" i="2"/>
  <c r="X32" i="2"/>
  <c r="P39" i="2"/>
  <c r="P37" i="2"/>
  <c r="P38" i="2"/>
  <c r="AB31" i="2"/>
  <c r="AB32" i="2"/>
  <c r="AB30" i="2"/>
  <c r="L18" i="4"/>
  <c r="I56" i="2" l="1"/>
  <c r="P40" i="2"/>
  <c r="T33" i="2"/>
  <c r="AB33" i="2"/>
  <c r="P34" i="2"/>
  <c r="T40" i="2"/>
  <c r="X33" i="2"/>
  <c r="W22" i="2"/>
  <c r="X24" i="2" s="1"/>
  <c r="X23" i="2"/>
  <c r="M60" i="1"/>
  <c r="L60" i="1"/>
  <c r="K60" i="1"/>
  <c r="J60" i="1"/>
  <c r="I60" i="1"/>
  <c r="H60" i="1"/>
  <c r="G60" i="1"/>
  <c r="F60" i="1"/>
  <c r="E60" i="1"/>
  <c r="D60" i="1"/>
  <c r="C60" i="1"/>
  <c r="P59" i="1"/>
  <c r="N59" i="1"/>
  <c r="P58" i="1"/>
  <c r="N58" i="1"/>
  <c r="P57" i="1"/>
  <c r="N57" i="1"/>
  <c r="P60" i="1" l="1"/>
  <c r="S22" i="2" l="1"/>
  <c r="R25" i="2"/>
  <c r="Q25" i="2"/>
  <c r="P25" i="2"/>
  <c r="O25" i="2"/>
  <c r="V22" i="2"/>
  <c r="V23" i="2" s="1"/>
  <c r="U22" i="2"/>
  <c r="U23" i="2" s="1"/>
  <c r="T22" i="2"/>
  <c r="R22" i="2"/>
  <c r="R23" i="2" s="1"/>
  <c r="Q22" i="2"/>
  <c r="P22" i="2"/>
  <c r="O22" i="2"/>
  <c r="O23" i="2" s="1"/>
  <c r="Z21" i="2"/>
  <c r="B26" i="1"/>
  <c r="I23" i="1"/>
  <c r="J25" i="1" s="1"/>
  <c r="I26" i="1"/>
  <c r="B60" i="1"/>
  <c r="N60" i="1" s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N53" i="1"/>
  <c r="P52" i="1"/>
  <c r="N52" i="1"/>
  <c r="P51" i="1"/>
  <c r="N51" i="1"/>
  <c r="M47" i="1"/>
  <c r="L47" i="1"/>
  <c r="K47" i="1"/>
  <c r="J47" i="1"/>
  <c r="I47" i="1"/>
  <c r="H17" i="1" s="1"/>
  <c r="H47" i="1"/>
  <c r="H16" i="1" s="1"/>
  <c r="G47" i="1"/>
  <c r="H15" i="1" s="1"/>
  <c r="F47" i="1"/>
  <c r="E47" i="1"/>
  <c r="D47" i="1"/>
  <c r="C47" i="1"/>
  <c r="B47" i="1"/>
  <c r="P46" i="1"/>
  <c r="N46" i="1"/>
  <c r="P45" i="1"/>
  <c r="N45" i="1"/>
  <c r="P44" i="1"/>
  <c r="N44" i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G12" i="1" s="1"/>
  <c r="M12" i="1" s="1"/>
  <c r="C40" i="1"/>
  <c r="C41" i="1" s="1"/>
  <c r="B40" i="1"/>
  <c r="P39" i="1"/>
  <c r="N39" i="1"/>
  <c r="P38" i="1"/>
  <c r="N38" i="1"/>
  <c r="P37" i="1"/>
  <c r="N37" i="1"/>
  <c r="M33" i="1"/>
  <c r="L33" i="1"/>
  <c r="K33" i="1"/>
  <c r="J33" i="1"/>
  <c r="I33" i="1"/>
  <c r="H33" i="1"/>
  <c r="G33" i="1"/>
  <c r="F33" i="1"/>
  <c r="E33" i="1"/>
  <c r="D33" i="1"/>
  <c r="C33" i="1"/>
  <c r="B33" i="1"/>
  <c r="P32" i="1"/>
  <c r="N32" i="1"/>
  <c r="P31" i="1"/>
  <c r="N31" i="1"/>
  <c r="P30" i="1"/>
  <c r="N30" i="1"/>
  <c r="F23" i="1"/>
  <c r="E23" i="1"/>
  <c r="D23" i="1"/>
  <c r="C23" i="1"/>
  <c r="B23" i="1"/>
  <c r="B25" i="1" s="1"/>
  <c r="F22" i="1"/>
  <c r="F26" i="1" s="1"/>
  <c r="G15" i="1"/>
  <c r="T25" i="2" l="1"/>
  <c r="U25" i="2"/>
  <c r="V25" i="2"/>
  <c r="S25" i="2"/>
  <c r="M15" i="1"/>
  <c r="G11" i="1"/>
  <c r="M11" i="1" s="1"/>
  <c r="P54" i="1"/>
  <c r="G16" i="1"/>
  <c r="M16" i="1" s="1"/>
  <c r="D41" i="1"/>
  <c r="G20" i="1"/>
  <c r="M20" i="1" s="1"/>
  <c r="G21" i="1"/>
  <c r="M21" i="1" s="1"/>
  <c r="G17" i="1"/>
  <c r="M17" i="1" s="1"/>
  <c r="P33" i="1"/>
  <c r="C25" i="1"/>
  <c r="N40" i="1"/>
  <c r="O39" i="1" s="1"/>
  <c r="G13" i="1"/>
  <c r="M13" i="1" s="1"/>
  <c r="F25" i="1"/>
  <c r="P47" i="1"/>
  <c r="Q24" i="2"/>
  <c r="W24" i="2"/>
  <c r="N47" i="1"/>
  <c r="O44" i="1" s="1"/>
  <c r="P24" i="2"/>
  <c r="G18" i="1"/>
  <c r="M18" i="1" s="1"/>
  <c r="N33" i="1"/>
  <c r="O31" i="1" s="1"/>
  <c r="N54" i="1"/>
  <c r="O53" i="1" s="1"/>
  <c r="G10" i="1"/>
  <c r="M10" i="1" s="1"/>
  <c r="G14" i="1"/>
  <c r="M14" i="1" s="1"/>
  <c r="P40" i="1"/>
  <c r="O58" i="1"/>
  <c r="O57" i="1"/>
  <c r="O59" i="1"/>
  <c r="T24" i="2"/>
  <c r="P23" i="2"/>
  <c r="T23" i="2"/>
  <c r="V24" i="2"/>
  <c r="S23" i="2"/>
  <c r="W23" i="2"/>
  <c r="Q23" i="2"/>
  <c r="U24" i="2"/>
  <c r="F24" i="1"/>
  <c r="B24" i="1"/>
  <c r="C24" i="1"/>
  <c r="D24" i="1"/>
  <c r="H23" i="1"/>
  <c r="I25" i="1" s="1"/>
  <c r="H26" i="1"/>
  <c r="D25" i="1"/>
  <c r="E25" i="1"/>
  <c r="B41" i="1"/>
  <c r="G19" i="1"/>
  <c r="M19" i="1" s="1"/>
  <c r="E24" i="1"/>
  <c r="O38" i="1" l="1"/>
  <c r="O51" i="1"/>
  <c r="O37" i="1"/>
  <c r="O40" i="1" s="1"/>
  <c r="O30" i="1"/>
  <c r="M22" i="1"/>
  <c r="I24" i="1"/>
  <c r="O32" i="1"/>
  <c r="O46" i="1"/>
  <c r="O45" i="1"/>
  <c r="O52" i="1"/>
  <c r="O54" i="1" s="1"/>
  <c r="O60" i="1"/>
  <c r="G23" i="1"/>
  <c r="H25" i="1" s="1"/>
  <c r="G26" i="1"/>
  <c r="H24" i="1"/>
  <c r="G24" i="1" l="1"/>
  <c r="G25" i="1"/>
  <c r="O33" i="1"/>
  <c r="O47" i="1"/>
</calcChain>
</file>

<file path=xl/sharedStrings.xml><?xml version="1.0" encoding="utf-8"?>
<sst xmlns="http://schemas.openxmlformats.org/spreadsheetml/2006/main" count="3751" uniqueCount="160">
  <si>
    <t>2.7 Neyslu- og framleiðslumynstur</t>
  </si>
  <si>
    <t>Meðferð úrgangs og förgun</t>
  </si>
  <si>
    <t>Heimild:</t>
  </si>
  <si>
    <t xml:space="preserve">Sótt: </t>
  </si>
  <si>
    <t>Tafla 1</t>
  </si>
  <si>
    <t>Fj.heimila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</si>
  <si>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</si>
  <si>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</si>
  <si>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</si>
  <si>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</si>
  <si>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</si>
  <si>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</si>
  <si>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</si>
  <si>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</si>
  <si>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</si>
  <si>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</si>
  <si>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</si>
  <si>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</si>
  <si>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Samtals</t>
  </si>
  <si>
    <t>frávik frá meðaltali</t>
  </si>
  <si>
    <t>frávik frá fyrra ári</t>
  </si>
  <si>
    <t>meðaltal</t>
  </si>
  <si>
    <t>Heima losanir2015</t>
  </si>
  <si>
    <t>Sum</t>
  </si>
  <si>
    <t>Hlutfall</t>
  </si>
  <si>
    <t>kg/mán</t>
  </si>
  <si>
    <t>almennt</t>
  </si>
  <si>
    <t>Lífrænt</t>
  </si>
  <si>
    <t>Fernurplast ofl.</t>
  </si>
  <si>
    <t>Heild</t>
  </si>
  <si>
    <t>Heima losanir2016</t>
  </si>
  <si>
    <t xml:space="preserve"> </t>
  </si>
  <si>
    <t>Heima losanir2017</t>
  </si>
  <si>
    <t>Heima losanir2018</t>
  </si>
  <si>
    <t>Heima losanir2019</t>
  </si>
  <si>
    <t>Fj.íbúa</t>
  </si>
  <si>
    <t>Sorp pr. Íbúa</t>
  </si>
  <si>
    <t>Almennt</t>
  </si>
  <si>
    <t>Fernur, plast o.fl.</t>
  </si>
  <si>
    <t>Endurvinnsla</t>
  </si>
  <si>
    <t>Molta</t>
  </si>
  <si>
    <t>Urðun</t>
  </si>
  <si>
    <t>Norðurþing</t>
  </si>
  <si>
    <t>Þingeyjarsveit</t>
  </si>
  <si>
    <t>Nafn</t>
  </si>
  <si>
    <t>Vöruheiti</t>
  </si>
  <si>
    <t>Verkstaður</t>
  </si>
  <si>
    <t>Magn</t>
  </si>
  <si>
    <t>ÞINGEYJARSVEIT GÁMASTÆÐI</t>
  </si>
  <si>
    <t>BLANDAÐUR ÚRGANGUR</t>
  </si>
  <si>
    <t>LAUGAR/GÁMASVÆÐI</t>
  </si>
  <si>
    <t>STÓRUTJARNIR/GÁMASVÆÐI</t>
  </si>
  <si>
    <t>LAXÁ/GÁMASVÆÐI</t>
  </si>
  <si>
    <t>ÞINGEYJARSVEIT SORPHIRÐA</t>
  </si>
  <si>
    <t>Stóru Tjarnir íbúðir</t>
  </si>
  <si>
    <t>SORPHIRÐA</t>
  </si>
  <si>
    <t>ÞINGEYJARSVEIT</t>
  </si>
  <si>
    <t>NÚPAR-SUMARHÚS</t>
  </si>
  <si>
    <t>ÞINGEYJARSVEIT FRONTLOADER</t>
  </si>
  <si>
    <t>IÐJUGERÐI / LEIKSKÓLI</t>
  </si>
  <si>
    <t>GRÓFUR ÚRGANGUR</t>
  </si>
  <si>
    <t>TIMBUR LITAÐ</t>
  </si>
  <si>
    <t>STÓRUTJARNIR</t>
  </si>
  <si>
    <t>BYLGJUPAPPI</t>
  </si>
  <si>
    <t>HAFRALÆKJARSKÓLI</t>
  </si>
  <si>
    <t>BLANDAÐUR PAPPI</t>
  </si>
  <si>
    <t>Kælitæki m/freon</t>
  </si>
  <si>
    <t>Skjáir óflokkað</t>
  </si>
  <si>
    <t>EFNI FRÁ ENDURVINNSLUTUNNU</t>
  </si>
  <si>
    <t>SUMARHÚS LAUGAR</t>
  </si>
  <si>
    <t>Lítil samskiptatæki</t>
  </si>
  <si>
    <t>ÞINGEYJARSVEIT KRÓKGÁMAR</t>
  </si>
  <si>
    <t>Heyrúlluplast</t>
  </si>
  <si>
    <t>GRÍMSHÚS/BAGGAPLAST</t>
  </si>
  <si>
    <t>PLAST SEM FER EKKI TIL ENDURVI</t>
  </si>
  <si>
    <t>Öll önnur raftæki / annar rafb</t>
  </si>
  <si>
    <t>baggaplast</t>
  </si>
  <si>
    <t>Stór raftæki</t>
  </si>
  <si>
    <t>PLAST FRÁ HEIMILUM</t>
  </si>
  <si>
    <t>HJÓLBARÐAR</t>
  </si>
  <si>
    <t>Málmar efni no.3</t>
  </si>
  <si>
    <t>GATAPOKAR Í PLASTSÖFNUN RÚLLA</t>
  </si>
  <si>
    <t>Olía dælanl. &gt; 200 ltr.tunna</t>
  </si>
  <si>
    <t>Olíumengaður úrgangur ódælanl.</t>
  </si>
  <si>
    <t>Perur</t>
  </si>
  <si>
    <t>Olíusíur</t>
  </si>
  <si>
    <t>Prenthylki,  blek</t>
  </si>
  <si>
    <t>Smáílát &lt;25 lítra</t>
  </si>
  <si>
    <t>Kítti og spartl</t>
  </si>
  <si>
    <t>Málning allar stærðir íláta</t>
  </si>
  <si>
    <t>GLER</t>
  </si>
  <si>
    <t>Eftirlitssk.úrg. ódæ</t>
  </si>
  <si>
    <t>Rafgeymar og blýmengað</t>
  </si>
  <si>
    <t>Óflokkaðar rafhlöður</t>
  </si>
  <si>
    <t>Útrýmingarefni</t>
  </si>
  <si>
    <t>RÚMMETRAGJALD</t>
  </si>
  <si>
    <t>Sýrur og basar, allar stærðir</t>
  </si>
  <si>
    <t>Isocyanöt (MDI-TDI)</t>
  </si>
  <si>
    <t>Lífr.ódælanlegt M.H/B</t>
  </si>
  <si>
    <t>Vaglaskógur-sumarhús</t>
  </si>
  <si>
    <t>Smáílát &lt;200 lítra  ódælanl.</t>
  </si>
  <si>
    <t>Matarolía</t>
  </si>
  <si>
    <t>LAUGAR,,650 LAUGAR</t>
  </si>
  <si>
    <t>Gasmyndandi efni, eldfimt gas</t>
  </si>
  <si>
    <t>Hreinsunarvika -Laxá</t>
  </si>
  <si>
    <t>PLASTTUNNA 240 LTR.</t>
  </si>
  <si>
    <t>KJARNA,650 LAUGAR</t>
  </si>
  <si>
    <t>SUMARHÚS/FLUGVELLI</t>
  </si>
  <si>
    <t>Prenthylki, duft almennt</t>
  </si>
  <si>
    <t>Líf. efni (sölt/sýrur/frostl)</t>
  </si>
  <si>
    <t>Hreinsunarvika - Laugar</t>
  </si>
  <si>
    <t>GARÐAÚRGANGUR</t>
  </si>
  <si>
    <t>HREINT TIMBUR</t>
  </si>
  <si>
    <t>Hreinsunarvika Kiðagil</t>
  </si>
  <si>
    <t>Lyf</t>
  </si>
  <si>
    <t>LUNDSSKÓGUR</t>
  </si>
  <si>
    <t>MÁLMAR</t>
  </si>
  <si>
    <t>DÆLI</t>
  </si>
  <si>
    <t>Koppafeiti</t>
  </si>
  <si>
    <t>LUNDSKÓGUR</t>
  </si>
  <si>
    <t>Hreinsunarvika,- norðan Nípá</t>
  </si>
  <si>
    <t>Prentlitir</t>
  </si>
  <si>
    <t>GOÐAFOSS/VINNUSKÚR</t>
  </si>
  <si>
    <t>DÝRAHRÆ</t>
  </si>
  <si>
    <t>Kjarna,650 LAUGAR</t>
  </si>
  <si>
    <t>Fljótandi í 200 lítra íláti</t>
  </si>
  <si>
    <t>Lífrænn heimilisúrgangur</t>
  </si>
  <si>
    <t>Íbúafjöldi</t>
  </si>
  <si>
    <t>Skútustaðahreppur</t>
  </si>
  <si>
    <t>Póstnúmer</t>
  </si>
  <si>
    <t>SKÚTUSTAÐAHREPPUR SORPHIRÐA</t>
  </si>
  <si>
    <t>SORPHIRÐA Á PAPPÍRI  SKÚTUS</t>
  </si>
  <si>
    <t>SORPHIRÐA Á PLASTI  SKÚTUS</t>
  </si>
  <si>
    <t>SORPHIRÐA ALMENN TUNNA</t>
  </si>
  <si>
    <t>STÓRSEKKIR</t>
  </si>
  <si>
    <t>Heima losanir2020</t>
  </si>
  <si>
    <t>Heildarmagn sorps</t>
  </si>
  <si>
    <t>Samtals pr. Íbúa</t>
  </si>
  <si>
    <t>Endurvinnsla pr. Íbúa</t>
  </si>
  <si>
    <t>Urðun pr. íbúa</t>
  </si>
  <si>
    <t>Heildarmagn eftir flokkum - urðun</t>
  </si>
  <si>
    <t>Heildarmagn eftir flokkum - endurvinnsla</t>
  </si>
  <si>
    <t>Magn pr. Íbúa</t>
  </si>
  <si>
    <t>Svæði</t>
  </si>
  <si>
    <t>Heildarmagn eftir flokkum - molta</t>
  </si>
  <si>
    <t>Magn pr. íbúa sveitarfélags</t>
  </si>
  <si>
    <t>Column1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</si>
  <si>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</si>
  <si>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</si>
  <si>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</si>
  <si>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</si>
  <si>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</si>
  <si>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</si>
  <si>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</si>
  <si>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</si>
  <si>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</si>
  <si>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</si>
  <si>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Sveitarfélag</t>
  </si>
  <si>
    <t>Flokkar</t>
  </si>
  <si>
    <t>Hlutfall eftir flokkum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</si>
</sst>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164" formatCode="_-* #,##0\ _k_r_._-;\-* #,##0\ _k_r_._-;_-* &quot;-&quot;\ _k_r_._-;_-@_-"/>
    <numFmt numFmtId="165" formatCode="_-* #,##0.00\ _k_r_._-;\-* #,##0.00\ _k_r_._-;_-* &quot;-&quot;\ _k_r_._-;_-@_-"/>
    <numFmt numFmtId="167" formatCode="_-* #,##0.0\ _k_r_._-;\-* #,##0.0\ _k_r_._-;_-* &quot;-&quot;\ _k_r_._-;_-@_-"/>
    <numFmt numFmtId="169" formatCode="0.0"/>
    <numFmt numFmtId="170" formatCode="#,##0.0"/>
    <numFmt numFmtId="171" formatCode="_-* #,##0.0\ _I_S_K_-;\-* #,##0.0\ _I_S_K_-;_-* &quot;-&quot;?\ _I_S_K_-;_-@_-"/>
    <numFmt numFmtId="172" formatCode="_-* #,##0.00\ _I_S_K_-;\-* #,##0.00\ _I_S_K_-;_-* &quot;-&quot;?\ _I_S_K_-;_-@_-"/>
    <numFmt numFmtId="173" formatCode="0.000"/>
    <numFmt numFmtId="174" formatCode="_-* #,##0.000\ _I_S_K_-;\-* #,##0.000\ _I_S_K_-;_-* &quot;-&quot;?\ _I_S_K_-;_-@_-"/>
    <numFmt numFmtId="175" formatCode="_-* #,##0.0000\ _I_S_K_-;\-* #,##0.0000\ _I_S_K_-;_-* &quot;-&quot;?\ _I_S_K_-;_-@_-"/>
    <numFmt numFmtId="176" formatCode="#,##0.000"/>
    <numFmt numFmtId="183" formatCode="0.0000"/>
    <numFmt numFmtId="192" formatCode="_-* #,##0.000\ _k_r_._-;\-* #,##0.000\ _k_r_._-;_-* &quot;-&quot;\ _k_r_._-;_-@_-"/>
  </numFmts>
  <fonts count="14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rgb="FFFF0000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0"/>
      <color theme="1"/>
      <name val="Tw Cen MT"/>
      <family val="2"/>
      <scheme val="minor"/>
    </font>
    <font>
      <sz val="11"/>
      <name val="Tw Cen MT"/>
      <family val="2"/>
      <scheme val="minor"/>
    </font>
    <font>
      <b/>
      <sz val="10"/>
      <color theme="1"/>
      <name val="Tw Cen MT"/>
      <family val="2"/>
      <scheme val="minor"/>
    </font>
    <font>
      <sz val="9"/>
      <color theme="1"/>
      <name val="Tw Cen MT"/>
      <family val="2"/>
      <scheme val="minor"/>
    </font>
    <font>
      <b/>
      <sz val="11"/>
      <color theme="0"/>
      <name val="Tw Cen MT"/>
      <family val="2"/>
      <scheme val="minor"/>
    </font>
    <font>
      <b/>
      <sz val="15"/>
      <color theme="3"/>
      <name val="Tw Cen MT"/>
      <family val="2"/>
      <scheme val="minor"/>
    </font>
    <font>
      <b/>
      <sz val="13"/>
      <color theme="3"/>
      <name val="Tw Cen MT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">
    <xf numFmtId="0" fontId="0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5" fillId="0" borderId="15" applyNumberFormat="0" applyFill="0" applyAlignment="0" applyProtection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149">
    <xf numFmtId="0" fontId="0" fillId="0" borderId="0" xfId="0"/>
    <xf numFmtId="0" fontId="1" fillId="0" borderId="0" xfId="0" applyFont="1" applyFill="1" applyProtection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3" fontId="6" fillId="3" borderId="1" xfId="0" applyNumberFormat="1" applyFont="1" applyFill="1" applyBorder="1" applyAlignment="1">
      <alignment horizontal="left"/>
    </xf>
    <xf numFmtId="3" fontId="6" fillId="3" borderId="1" xfId="0" applyNumberFormat="1" applyFont="1" applyFill="1" applyBorder="1"/>
    <xf numFmtId="0" fontId="8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0" fillId="6" borderId="2" xfId="0" applyFill="1" applyBorder="1"/>
    <xf numFmtId="3" fontId="6" fillId="0" borderId="2" xfId="0" applyNumberFormat="1" applyFont="1" applyBorder="1"/>
    <xf numFmtId="41" fontId="4" fillId="0" borderId="2" xfId="1" applyFont="1" applyBorder="1"/>
    <xf numFmtId="41" fontId="7" fillId="0" borderId="2" xfId="1" applyFont="1" applyBorder="1"/>
    <xf numFmtId="41" fontId="0" fillId="0" borderId="2" xfId="1" applyFont="1" applyBorder="1"/>
    <xf numFmtId="41" fontId="7" fillId="0" borderId="2" xfId="1" applyFont="1" applyBorder="1" applyAlignment="1">
      <alignment horizontal="center"/>
    </xf>
    <xf numFmtId="0" fontId="8" fillId="5" borderId="2" xfId="0" applyFont="1" applyFill="1" applyBorder="1"/>
    <xf numFmtId="3" fontId="8" fillId="5" borderId="2" xfId="0" applyNumberFormat="1" applyFont="1" applyFill="1" applyBorder="1"/>
    <xf numFmtId="164" fontId="0" fillId="6" borderId="2" xfId="0" applyNumberFormat="1" applyFill="1" applyBorder="1"/>
    <xf numFmtId="0" fontId="0" fillId="0" borderId="2" xfId="0" applyBorder="1"/>
    <xf numFmtId="9" fontId="0" fillId="6" borderId="2" xfId="2" applyFont="1" applyFill="1" applyBorder="1"/>
    <xf numFmtId="9" fontId="0" fillId="0" borderId="2" xfId="2" applyFont="1" applyBorder="1"/>
    <xf numFmtId="3" fontId="0" fillId="0" borderId="0" xfId="0" applyNumberFormat="1"/>
    <xf numFmtId="41" fontId="0" fillId="0" borderId="0" xfId="1" applyFont="1"/>
    <xf numFmtId="0" fontId="0" fillId="6" borderId="0" xfId="0" applyFill="1"/>
    <xf numFmtId="0" fontId="0" fillId="6" borderId="3" xfId="0" applyFill="1" applyBorder="1"/>
    <xf numFmtId="17" fontId="0" fillId="6" borderId="4" xfId="0" applyNumberFormat="1" applyFill="1" applyBorder="1"/>
    <xf numFmtId="41" fontId="0" fillId="0" borderId="4" xfId="1" applyFont="1" applyBorder="1"/>
    <xf numFmtId="41" fontId="0" fillId="0" borderId="3" xfId="1" applyFont="1" applyBorder="1"/>
    <xf numFmtId="0" fontId="0" fillId="0" borderId="5" xfId="0" applyBorder="1"/>
    <xf numFmtId="164" fontId="0" fillId="0" borderId="5" xfId="0" applyNumberFormat="1" applyBorder="1"/>
    <xf numFmtId="9" fontId="0" fillId="0" borderId="0" xfId="2" applyFont="1"/>
    <xf numFmtId="41" fontId="0" fillId="0" borderId="5" xfId="1" applyFont="1" applyBorder="1"/>
    <xf numFmtId="0" fontId="0" fillId="0" borderId="3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3" xfId="0" applyNumberFormat="1" applyBorder="1"/>
    <xf numFmtId="164" fontId="0" fillId="0" borderId="0" xfId="0" applyNumberFormat="1"/>
    <xf numFmtId="165" fontId="0" fillId="0" borderId="0" xfId="0" applyNumberFormat="1"/>
    <xf numFmtId="17" fontId="0" fillId="6" borderId="6" xfId="0" applyNumberFormat="1" applyFill="1" applyBorder="1"/>
    <xf numFmtId="9" fontId="0" fillId="0" borderId="5" xfId="2" applyFont="1" applyBorder="1"/>
    <xf numFmtId="9" fontId="0" fillId="0" borderId="3" xfId="0" applyNumberFormat="1" applyBorder="1"/>
    <xf numFmtId="167" fontId="0" fillId="0" borderId="0" xfId="1" applyNumberFormat="1" applyFont="1"/>
    <xf numFmtId="167" fontId="0" fillId="0" borderId="0" xfId="0" applyNumberFormat="1"/>
    <xf numFmtId="41" fontId="9" fillId="0" borderId="0" xfId="1" applyFont="1"/>
    <xf numFmtId="3" fontId="8" fillId="3" borderId="1" xfId="0" applyNumberFormat="1" applyFont="1" applyFill="1" applyBorder="1" applyAlignment="1">
      <alignment horizontal="left"/>
    </xf>
    <xf numFmtId="0" fontId="7" fillId="4" borderId="0" xfId="0" applyFont="1" applyFill="1"/>
    <xf numFmtId="169" fontId="0" fillId="0" borderId="0" xfId="0" applyNumberFormat="1"/>
    <xf numFmtId="3" fontId="6" fillId="0" borderId="8" xfId="0" applyNumberFormat="1" applyFont="1" applyBorder="1"/>
    <xf numFmtId="0" fontId="5" fillId="0" borderId="0" xfId="0" applyFont="1"/>
    <xf numFmtId="3" fontId="6" fillId="0" borderId="0" xfId="0" applyNumberFormat="1" applyFont="1" applyBorder="1"/>
    <xf numFmtId="170" fontId="0" fillId="0" borderId="0" xfId="0" applyNumberFormat="1"/>
    <xf numFmtId="9" fontId="0" fillId="0" borderId="4" xfId="2" applyFont="1" applyBorder="1"/>
    <xf numFmtId="0" fontId="0" fillId="0" borderId="0" xfId="0" applyFill="1" applyBorder="1"/>
    <xf numFmtId="164" fontId="0" fillId="0" borderId="0" xfId="0" applyNumberFormat="1" applyFill="1" applyBorder="1"/>
    <xf numFmtId="2" fontId="0" fillId="0" borderId="0" xfId="0" applyNumberFormat="1"/>
    <xf numFmtId="0" fontId="10" fillId="7" borderId="9" xfId="0" applyFont="1" applyFill="1" applyBorder="1"/>
    <xf numFmtId="0" fontId="0" fillId="8" borderId="10" xfId="0" applyFill="1" applyBorder="1"/>
    <xf numFmtId="4" fontId="0" fillId="8" borderId="10" xfId="0" applyNumberFormat="1" applyFill="1" applyBorder="1"/>
    <xf numFmtId="4" fontId="0" fillId="0" borderId="0" xfId="0" applyNumberFormat="1"/>
    <xf numFmtId="0" fontId="0" fillId="0" borderId="10" xfId="0" applyBorder="1"/>
    <xf numFmtId="4" fontId="0" fillId="0" borderId="10" xfId="0" applyNumberFormat="1" applyBorder="1"/>
    <xf numFmtId="41" fontId="0" fillId="0" borderId="10" xfId="1" applyFont="1" applyBorder="1"/>
    <xf numFmtId="9" fontId="0" fillId="8" borderId="10" xfId="2" applyFont="1" applyFill="1" applyBorder="1"/>
    <xf numFmtId="4" fontId="0" fillId="8" borderId="10" xfId="2" applyNumberFormat="1" applyFont="1" applyFill="1" applyBorder="1"/>
    <xf numFmtId="9" fontId="0" fillId="0" borderId="10" xfId="2" applyFont="1" applyBorder="1"/>
    <xf numFmtId="4" fontId="0" fillId="0" borderId="10" xfId="2" applyNumberFormat="1" applyFont="1" applyBorder="1"/>
    <xf numFmtId="41" fontId="0" fillId="8" borderId="10" xfId="1" applyFont="1" applyFill="1" applyBorder="1"/>
    <xf numFmtId="4" fontId="0" fillId="0" borderId="10" xfId="1" applyNumberFormat="1" applyFont="1" applyBorder="1"/>
    <xf numFmtId="4" fontId="0" fillId="8" borderId="10" xfId="1" applyNumberFormat="1" applyFont="1" applyFill="1" applyBorder="1"/>
    <xf numFmtId="0" fontId="0" fillId="8" borderId="11" xfId="0" applyFill="1" applyBorder="1"/>
    <xf numFmtId="4" fontId="0" fillId="8" borderId="11" xfId="0" applyNumberFormat="1" applyFill="1" applyBorder="1"/>
    <xf numFmtId="41" fontId="0" fillId="0" borderId="0" xfId="1" applyFont="1" applyBorder="1"/>
    <xf numFmtId="3" fontId="8" fillId="0" borderId="0" xfId="0" applyNumberFormat="1" applyFont="1"/>
    <xf numFmtId="170" fontId="0" fillId="0" borderId="0" xfId="0" applyNumberFormat="1" applyAlignment="1">
      <alignment horizontal="right"/>
    </xf>
    <xf numFmtId="1" fontId="0" fillId="0" borderId="0" xfId="0" applyNumberFormat="1"/>
    <xf numFmtId="17" fontId="0" fillId="0" borderId="0" xfId="0" applyNumberFormat="1"/>
    <xf numFmtId="167" fontId="0" fillId="0" borderId="0" xfId="0" applyNumberFormat="1" applyFont="1"/>
    <xf numFmtId="169" fontId="0" fillId="0" borderId="0" xfId="0" applyNumberFormat="1" applyAlignment="1">
      <alignment horizontal="right"/>
    </xf>
    <xf numFmtId="171" fontId="0" fillId="0" borderId="0" xfId="0" applyNumberFormat="1"/>
    <xf numFmtId="172" fontId="0" fillId="0" borderId="0" xfId="0" applyNumberFormat="1"/>
    <xf numFmtId="173" fontId="0" fillId="0" borderId="0" xfId="0" applyNumberFormat="1"/>
    <xf numFmtId="0" fontId="7" fillId="0" borderId="0" xfId="0" applyFont="1" applyFill="1" applyBorder="1"/>
    <xf numFmtId="174" fontId="0" fillId="0" borderId="0" xfId="0" applyNumberFormat="1"/>
    <xf numFmtId="175" fontId="0" fillId="0" borderId="0" xfId="0" applyNumberFormat="1"/>
    <xf numFmtId="164" fontId="0" fillId="6" borderId="0" xfId="0" applyNumberFormat="1" applyFill="1" applyBorder="1"/>
    <xf numFmtId="9" fontId="0" fillId="6" borderId="0" xfId="2" applyFont="1" applyFill="1" applyBorder="1"/>
    <xf numFmtId="9" fontId="0" fillId="0" borderId="0" xfId="2" applyFont="1" applyBorder="1"/>
    <xf numFmtId="164" fontId="0" fillId="6" borderId="12" xfId="0" applyNumberFormat="1" applyFill="1" applyBorder="1"/>
    <xf numFmtId="164" fontId="0" fillId="0" borderId="2" xfId="0" applyNumberFormat="1" applyBorder="1"/>
    <xf numFmtId="3" fontId="7" fillId="0" borderId="0" xfId="0" applyNumberFormat="1" applyFont="1" applyFill="1" applyBorder="1"/>
    <xf numFmtId="176" fontId="0" fillId="0" borderId="0" xfId="0" applyNumberFormat="1"/>
    <xf numFmtId="0" fontId="0" fillId="9" borderId="0" xfId="0" applyFill="1"/>
    <xf numFmtId="0" fontId="7" fillId="9" borderId="0" xfId="0" applyFont="1" applyFill="1" applyBorder="1"/>
    <xf numFmtId="0" fontId="0" fillId="0" borderId="3" xfId="0" applyBorder="1"/>
    <xf numFmtId="0" fontId="0" fillId="0" borderId="5" xfId="0" applyBorder="1"/>
    <xf numFmtId="164" fontId="0" fillId="0" borderId="0" xfId="6" applyFont="1"/>
    <xf numFmtId="164" fontId="0" fillId="0" borderId="5" xfId="6" applyFont="1" applyBorder="1"/>
    <xf numFmtId="164" fontId="0" fillId="0" borderId="0" xfId="6" applyFont="1" applyFill="1" applyBorder="1"/>
    <xf numFmtId="164" fontId="0" fillId="0" borderId="5" xfId="0" applyNumberFormat="1" applyBorder="1"/>
    <xf numFmtId="164" fontId="0" fillId="0" borderId="3" xfId="0" applyNumberFormat="1" applyBorder="1"/>
    <xf numFmtId="0" fontId="0" fillId="6" borderId="3" xfId="0" applyFill="1" applyBorder="1"/>
    <xf numFmtId="9" fontId="0" fillId="0" borderId="3" xfId="0" applyNumberFormat="1" applyFill="1" applyBorder="1"/>
    <xf numFmtId="9" fontId="0" fillId="0" borderId="5" xfId="2" applyFont="1" applyBorder="1"/>
    <xf numFmtId="164" fontId="0" fillId="0" borderId="3" xfId="6" applyFont="1" applyFill="1" applyBorder="1"/>
    <xf numFmtId="17" fontId="0" fillId="6" borderId="6" xfId="0" applyNumberFormat="1" applyFill="1" applyBorder="1"/>
    <xf numFmtId="0" fontId="5" fillId="9" borderId="0" xfId="0" applyFont="1" applyFill="1"/>
    <xf numFmtId="3" fontId="0" fillId="9" borderId="0" xfId="0" applyNumberFormat="1" applyFill="1"/>
    <xf numFmtId="0" fontId="0" fillId="0" borderId="0" xfId="0"/>
    <xf numFmtId="0" fontId="0" fillId="0" borderId="3" xfId="0" applyBorder="1"/>
    <xf numFmtId="0" fontId="0" fillId="0" borderId="5" xfId="0" applyBorder="1"/>
    <xf numFmtId="164" fontId="0" fillId="0" borderId="0" xfId="6" applyFont="1"/>
    <xf numFmtId="164" fontId="0" fillId="0" borderId="5" xfId="6" applyFont="1" applyBorder="1"/>
    <xf numFmtId="164" fontId="0" fillId="0" borderId="0" xfId="6" applyFont="1" applyFill="1" applyBorder="1"/>
    <xf numFmtId="164" fontId="0" fillId="0" borderId="5" xfId="0" applyNumberFormat="1" applyBorder="1"/>
    <xf numFmtId="164" fontId="0" fillId="0" borderId="3" xfId="0" applyNumberFormat="1" applyBorder="1"/>
    <xf numFmtId="3" fontId="0" fillId="0" borderId="0" xfId="0" applyNumberFormat="1"/>
    <xf numFmtId="9" fontId="0" fillId="0" borderId="0" xfId="2" applyFont="1"/>
    <xf numFmtId="9" fontId="0" fillId="0" borderId="0" xfId="0" applyNumberFormat="1"/>
    <xf numFmtId="0" fontId="0" fillId="6" borderId="3" xfId="0" applyFill="1" applyBorder="1"/>
    <xf numFmtId="9" fontId="0" fillId="0" borderId="3" xfId="0" applyNumberFormat="1" applyFill="1" applyBorder="1"/>
    <xf numFmtId="9" fontId="0" fillId="0" borderId="5" xfId="2" applyFont="1" applyBorder="1"/>
    <xf numFmtId="164" fontId="0" fillId="0" borderId="3" xfId="6" applyFont="1" applyFill="1" applyBorder="1"/>
    <xf numFmtId="164" fontId="0" fillId="0" borderId="0" xfId="0" applyNumberFormat="1"/>
    <xf numFmtId="0" fontId="0" fillId="0" borderId="0" xfId="0" applyFill="1" applyBorder="1"/>
    <xf numFmtId="164" fontId="0" fillId="0" borderId="0" xfId="0" applyNumberFormat="1" applyFill="1" applyBorder="1"/>
    <xf numFmtId="17" fontId="0" fillId="6" borderId="6" xfId="0" applyNumberFormat="1" applyFill="1" applyBorder="1"/>
    <xf numFmtId="0" fontId="5" fillId="5" borderId="2" xfId="0" applyFont="1" applyFill="1" applyBorder="1" applyAlignment="1">
      <alignment horizontal="center"/>
    </xf>
    <xf numFmtId="3" fontId="6" fillId="3" borderId="1" xfId="0" applyNumberFormat="1" applyFont="1" applyFill="1" applyBorder="1"/>
    <xf numFmtId="9" fontId="0" fillId="6" borderId="2" xfId="2" applyFont="1" applyFill="1" applyBorder="1"/>
    <xf numFmtId="0" fontId="12" fillId="0" borderId="14" xfId="4"/>
    <xf numFmtId="0" fontId="5" fillId="0" borderId="15" xfId="5"/>
    <xf numFmtId="9" fontId="5" fillId="0" borderId="15" xfId="5" applyNumberFormat="1" applyAlignment="1">
      <alignment horizontal="right"/>
    </xf>
    <xf numFmtId="170" fontId="5" fillId="0" borderId="15" xfId="5" applyNumberFormat="1" applyAlignment="1">
      <alignment horizontal="right"/>
    </xf>
    <xf numFmtId="169" fontId="5" fillId="0" borderId="15" xfId="5" applyNumberFormat="1"/>
    <xf numFmtId="0" fontId="11" fillId="0" borderId="13" xfId="3" applyAlignment="1">
      <alignment horizontal="left"/>
    </xf>
    <xf numFmtId="176" fontId="8" fillId="5" borderId="2" xfId="0" applyNumberFormat="1" applyFont="1" applyFill="1" applyBorder="1"/>
    <xf numFmtId="4" fontId="4" fillId="0" borderId="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0" fillId="0" borderId="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left"/>
    </xf>
    <xf numFmtId="167" fontId="0" fillId="0" borderId="0" xfId="0" applyNumberFormat="1" applyAlignment="1"/>
    <xf numFmtId="183" fontId="0" fillId="0" borderId="0" xfId="0" applyNumberFormat="1"/>
    <xf numFmtId="0" fontId="7" fillId="4" borderId="0" xfId="0" applyFont="1" applyFill="1" applyBorder="1"/>
    <xf numFmtId="171" fontId="6" fillId="0" borderId="0" xfId="0" applyNumberFormat="1" applyFont="1"/>
    <xf numFmtId="167" fontId="0" fillId="0" borderId="5" xfId="0" applyNumberFormat="1" applyBorder="1"/>
    <xf numFmtId="167" fontId="0" fillId="0" borderId="3" xfId="0" applyNumberFormat="1" applyBorder="1"/>
    <xf numFmtId="167" fontId="0" fillId="6" borderId="3" xfId="0" applyNumberFormat="1" applyFill="1" applyBorder="1"/>
    <xf numFmtId="192" fontId="0" fillId="0" borderId="0" xfId="0" applyNumberFormat="1"/>
  </cellXfs>
  <cellStyles count="8">
    <cellStyle name="Comma [0]" xfId="1" builtinId="6"/>
    <cellStyle name="Comma [0] 2" xfId="7" xr:uid="{088932E0-EAE9-4310-9214-2C6F59B75046}"/>
    <cellStyle name="Comma [0] 3" xfId="6" xr:uid="{6F4451DA-E5F6-44DC-87D7-EE7973468F63}"/>
    <cellStyle name="Heading 1" xfId="3" builtinId="16"/>
    <cellStyle name="Heading 2" xfId="4" builtinId="17"/>
    <cellStyle name="Normal" xfId="0" builtinId="0"/>
    <cellStyle name="Percent" xfId="2" builtinId="5"/>
    <cellStyle name="Total" xfId="5" builtinId="25"/>
  </cellStyles>
  <dxfs count="7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alignment horizontal="general" vertical="bottom" textRotation="0" wrapText="0" indent="0" justifyLastLine="0" shrinkToFit="0" readingOrder="0"/>
    </dxf>
    <dxf>
      <numFmt numFmtId="167" formatCode="_-* #,##0.0\ _k_r_._-;\-* #,##0.0\ _k_r_._-;_-* &quot;-&quot;\ _k_r_._-;_-@_-"/>
      <alignment horizontal="general" vertical="bottom" textRotation="0" wrapText="0" indent="0" justifyLastLine="0" shrinkToFit="0" readingOrder="0"/>
    </dxf>
    <dxf>
      <numFmt numFmtId="167" formatCode="_-* #,##0.0\ _k_r_._-;\-* #,##0.0\ _k_r_._-;_-* &quot;-&quot;\ _k_r_._-;_-@_-"/>
      <alignment horizontal="general" vertical="bottom" textRotation="0" wrapText="0" indent="0" justifyLastLine="0" shrinkToFit="0" readingOrder="0"/>
    </dxf>
    <dxf>
      <numFmt numFmtId="167" formatCode="_-* #,##0.0\ _k_r_._-;\-* #,##0.0\ _k_r_._-;_-* &quot;-&quot;\ _k_r_._-;_-@_-"/>
      <alignment horizontal="general" vertical="bottom" textRotation="0" wrapText="0" indent="0" justifyLastLine="0" shrinkToFit="0" readingOrder="0"/>
    </dxf>
    <dxf>
      <numFmt numFmtId="167" formatCode="_-* #,##0.0\ _k_r_._-;\-* #,##0.0\ _k_r_._-;_-* &quot;-&quot;\ _k_r_._-;_-@_-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alignment horizontal="general" vertical="bottom" textRotation="0" wrapText="0" indent="0" justifyLastLine="0" shrinkToFit="0" readingOrder="0"/>
    </dxf>
    <dxf>
      <numFmt numFmtId="167" formatCode="_-* #,##0.0\ _k_r_._-;\-* #,##0.0\ _k_r_._-;_-* &quot;-&quot;\ _k_r_._-;_-@_-"/>
      <alignment horizontal="general" vertical="bottom" textRotation="0" wrapText="0" indent="0" justifyLastLine="0" shrinkToFit="0" readingOrder="0"/>
    </dxf>
    <dxf>
      <numFmt numFmtId="167" formatCode="_-* #,##0.0\ _k_r_._-;\-* #,##0.0\ _k_r_._-;_-* &quot;-&quot;\ _k_r_._-;_-@_-"/>
      <alignment horizontal="general" vertical="bottom" textRotation="0" wrapText="0" indent="0" justifyLastLine="0" shrinkToFit="0" readingOrder="0"/>
    </dxf>
    <dxf>
      <numFmt numFmtId="167" formatCode="_-* #,##0.0\ _k_r_._-;\-* #,##0.0\ _k_r_._-;_-* &quot;-&quot;\ _k_r_._-;_-@_-"/>
      <alignment horizontal="general" vertical="bottom" textRotation="0" wrapText="0" indent="0" justifyLastLine="0" shrinkToFit="0" readingOrder="0"/>
    </dxf>
    <dxf>
      <numFmt numFmtId="167" formatCode="_-* #,##0.0\ _k_r_._-;\-* #,##0.0\ _k_r_._-;_-* &quot;-&quot;\ _k_r_._-;_-@_-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</dxf>
    <dxf>
      <numFmt numFmtId="176" formatCode="#,##0.000"/>
    </dxf>
    <dxf>
      <numFmt numFmtId="176" formatCode="#,##0.000"/>
    </dxf>
    <dxf>
      <numFmt numFmtId="176" formatCode="#,##0.000"/>
    </dxf>
    <dxf>
      <numFmt numFmtId="176" formatCode="#,##0.00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w Cen MT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w Cen MT"/>
        <family val="2"/>
        <scheme val="minor"/>
      </font>
      <fill>
        <patternFill patternType="solid">
          <fgColor theme="4"/>
          <bgColor theme="4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colors>
    <mruColors>
      <color rgb="FFA9D08E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ena/AppData/Roaming/Microsoft/Excel/2%20(version%20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umgöng"/>
      <sheetName val="Úrvinnsla"/>
      <sheetName val="Birting"/>
    </sheetNames>
    <sheetDataSet>
      <sheetData sheetId="0"/>
      <sheetData sheetId="1">
        <row r="31">
          <cell r="G31" t="str">
            <v>Kg</v>
          </cell>
          <cell r="H31" t="str">
            <v>Urðun</v>
          </cell>
          <cell r="I31" t="str">
            <v>Molta</v>
          </cell>
          <cell r="J31" t="str">
            <v>Endurvinnsla</v>
          </cell>
        </row>
        <row r="32">
          <cell r="F32">
            <v>2011</v>
          </cell>
          <cell r="G32">
            <v>159.30000000000001</v>
          </cell>
          <cell r="H32">
            <v>159.30000000000001</v>
          </cell>
          <cell r="I32">
            <v>0</v>
          </cell>
          <cell r="J32">
            <v>0</v>
          </cell>
        </row>
        <row r="33">
          <cell r="F33">
            <v>2012</v>
          </cell>
          <cell r="G33">
            <v>151.1</v>
          </cell>
          <cell r="H33">
            <v>151.1</v>
          </cell>
          <cell r="I33">
            <v>0</v>
          </cell>
          <cell r="J33">
            <v>0</v>
          </cell>
        </row>
        <row r="34">
          <cell r="F34">
            <v>2013</v>
          </cell>
          <cell r="G34">
            <v>155.4</v>
          </cell>
          <cell r="H34">
            <v>155.4</v>
          </cell>
          <cell r="I34">
            <v>0</v>
          </cell>
          <cell r="J34">
            <v>0</v>
          </cell>
        </row>
        <row r="35">
          <cell r="F35">
            <v>2014</v>
          </cell>
          <cell r="I35">
            <v>0</v>
          </cell>
          <cell r="J35">
            <v>0</v>
          </cell>
        </row>
        <row r="36">
          <cell r="F36">
            <v>2015</v>
          </cell>
          <cell r="G36">
            <v>61.2</v>
          </cell>
          <cell r="H36">
            <v>27.9</v>
          </cell>
          <cell r="I36">
            <v>20.6</v>
          </cell>
          <cell r="J36">
            <v>12.6</v>
          </cell>
        </row>
        <row r="37">
          <cell r="F37">
            <v>2016</v>
          </cell>
          <cell r="G37">
            <v>161.1</v>
          </cell>
          <cell r="H37">
            <v>79.8</v>
          </cell>
          <cell r="I37">
            <v>45.2</v>
          </cell>
          <cell r="J37">
            <v>36.1</v>
          </cell>
        </row>
        <row r="38">
          <cell r="F38">
            <v>2017</v>
          </cell>
          <cell r="G38">
            <v>155.30000000000001</v>
          </cell>
          <cell r="H38">
            <v>78</v>
          </cell>
          <cell r="I38">
            <v>44.4</v>
          </cell>
          <cell r="J38">
            <v>32.9</v>
          </cell>
        </row>
        <row r="39">
          <cell r="F39">
            <v>2018</v>
          </cell>
          <cell r="G39">
            <v>146.6</v>
          </cell>
          <cell r="H39">
            <v>74.8</v>
          </cell>
          <cell r="I39">
            <v>38.4</v>
          </cell>
          <cell r="J39">
            <v>33.4</v>
          </cell>
        </row>
        <row r="40">
          <cell r="F40">
            <v>2019</v>
          </cell>
          <cell r="G40">
            <v>157.19999999999999</v>
          </cell>
          <cell r="H40">
            <v>83.01</v>
          </cell>
          <cell r="I40">
            <v>38.700000000000003</v>
          </cell>
          <cell r="J40">
            <v>35.450000000000003</v>
          </cell>
        </row>
        <row r="41">
          <cell r="F41">
            <v>2020</v>
          </cell>
        </row>
        <row r="45">
          <cell r="G45" t="str">
            <v>Samtals</v>
          </cell>
          <cell r="H45" t="str">
            <v>Urðun</v>
          </cell>
          <cell r="I45" t="str">
            <v>Molta</v>
          </cell>
          <cell r="J45" t="str">
            <v>Endurvinnsla</v>
          </cell>
        </row>
        <row r="46">
          <cell r="F46">
            <v>2011</v>
          </cell>
          <cell r="G46">
            <v>371.36</v>
          </cell>
        </row>
        <row r="47">
          <cell r="F47">
            <v>2012</v>
          </cell>
          <cell r="G47">
            <v>352.56</v>
          </cell>
        </row>
        <row r="48">
          <cell r="F48">
            <v>2013</v>
          </cell>
          <cell r="G48">
            <v>362.98500000000001</v>
          </cell>
        </row>
        <row r="49">
          <cell r="F49">
            <v>2014</v>
          </cell>
          <cell r="G49"/>
        </row>
        <row r="50">
          <cell r="F50">
            <v>2015</v>
          </cell>
          <cell r="G50">
            <v>140.43</v>
          </cell>
          <cell r="H50">
            <v>64.11</v>
          </cell>
          <cell r="I50">
            <v>47.32</v>
          </cell>
          <cell r="J50">
            <v>29</v>
          </cell>
        </row>
        <row r="51">
          <cell r="F51">
            <v>2016</v>
          </cell>
          <cell r="G51">
            <v>370.31</v>
          </cell>
          <cell r="H51">
            <v>183.37</v>
          </cell>
          <cell r="I51">
            <v>103.92</v>
          </cell>
          <cell r="J51">
            <v>83.02</v>
          </cell>
        </row>
        <row r="52">
          <cell r="F52">
            <v>2017</v>
          </cell>
          <cell r="G52">
            <v>383.88</v>
          </cell>
          <cell r="H52">
            <v>192.87</v>
          </cell>
          <cell r="I52">
            <v>109.66</v>
          </cell>
          <cell r="J52">
            <v>81.349999999999994</v>
          </cell>
        </row>
        <row r="53">
          <cell r="F53">
            <v>2018</v>
          </cell>
          <cell r="G53">
            <v>399.93200000000002</v>
          </cell>
          <cell r="H53">
            <v>204.08</v>
          </cell>
          <cell r="I53">
            <v>104.792</v>
          </cell>
          <cell r="J53">
            <v>91.06</v>
          </cell>
        </row>
        <row r="54">
          <cell r="F54">
            <v>2019</v>
          </cell>
          <cell r="G54">
            <v>413.63</v>
          </cell>
          <cell r="H54">
            <v>211.35</v>
          </cell>
          <cell r="I54">
            <v>105.58</v>
          </cell>
          <cell r="J54">
            <v>96.7</v>
          </cell>
        </row>
        <row r="55">
          <cell r="F55">
            <v>2020</v>
          </cell>
          <cell r="G55">
            <v>468.81</v>
          </cell>
          <cell r="H55">
            <v>280.88</v>
          </cell>
          <cell r="I55">
            <v>86.29</v>
          </cell>
          <cell r="J55">
            <v>101.64</v>
          </cell>
        </row>
        <row r="59">
          <cell r="G59" t="str">
            <v>Urðun</v>
          </cell>
          <cell r="H59" t="str">
            <v>Molta</v>
          </cell>
          <cell r="I59" t="str">
            <v>Endurvinnsla</v>
          </cell>
        </row>
        <row r="60">
          <cell r="F60">
            <v>2015</v>
          </cell>
          <cell r="G60">
            <v>46</v>
          </cell>
          <cell r="H60">
            <v>34</v>
          </cell>
          <cell r="I60">
            <v>21</v>
          </cell>
        </row>
        <row r="61">
          <cell r="F61">
            <v>2016</v>
          </cell>
          <cell r="G61">
            <v>50</v>
          </cell>
          <cell r="H61">
            <v>28</v>
          </cell>
          <cell r="I61">
            <v>22</v>
          </cell>
        </row>
        <row r="62">
          <cell r="F62">
            <v>2017</v>
          </cell>
          <cell r="G62">
            <v>50</v>
          </cell>
          <cell r="H62">
            <v>29</v>
          </cell>
          <cell r="I62">
            <v>21</v>
          </cell>
        </row>
        <row r="63">
          <cell r="F63">
            <v>2018</v>
          </cell>
          <cell r="G63">
            <v>49</v>
          </cell>
          <cell r="H63">
            <v>27</v>
          </cell>
          <cell r="I63">
            <v>24</v>
          </cell>
        </row>
        <row r="64">
          <cell r="F64">
            <v>2019</v>
          </cell>
          <cell r="G64">
            <v>51</v>
          </cell>
          <cell r="H64">
            <v>26</v>
          </cell>
          <cell r="I64">
            <v>23</v>
          </cell>
        </row>
        <row r="65">
          <cell r="F65">
            <v>2020</v>
          </cell>
          <cell r="G65">
            <v>60</v>
          </cell>
          <cell r="H65">
            <v>18</v>
          </cell>
          <cell r="I65">
            <v>22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CCA101-5E9B-4681-B85E-E4E246ED8B57}" name="Table2" displayName="Table2" ref="X8:AA273" totalsRowCount="1">
  <autoFilter ref="X8:AA272" xr:uid="{6D8AFB17-C77A-4693-8B49-9DBE565393D5}"/>
  <tableColumns count="4">
    <tableColumn id="2" xr3:uid="{5317CA4D-1EBB-46F1-959E-7E627F6469F1}" name="Nafn"/>
    <tableColumn id="5" xr3:uid="{3F748ECA-763F-4D1A-9C91-F8FFEB964033}" name="Vöruheiti"/>
    <tableColumn id="6" xr3:uid="{A5C20299-66A3-47CA-AE32-ECACB553AB80}" name="Verkstaður"/>
    <tableColumn id="8" xr3:uid="{772CE696-6DFB-403C-92E4-EE324A5B4E6F}" name="Magn" totalsRowFunction="sum" dataDxfId="70" totalsRowDxfId="6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8CEAF42-30C0-4269-9C1C-B6DBD65ABDC4}" name="Table10" displayName="Table10" ref="A21:K25" totalsRowShown="0" headerRowDxfId="49">
  <autoFilter ref="A21:K25" xr:uid="{A8CEAF42-30C0-4269-9C1C-B6DBD65ABDC4}"/>
  <tableColumns count="11">
    <tableColumn id="1" xr3:uid="{AC594A0E-04D7-415F-9526-95EB448C2D6F}" name="Sveitarfélag"/>
    <tableColumn id="2" xr3:uid="{D3E4F765-3671-452E-89A8-B51848F1D91E}" name="2011"/>
    <tableColumn id="3" xr3:uid="{473A99B1-DB7A-4D48-9E20-3995ABB95044}" name="2012"/>
    <tableColumn id="4" xr3:uid="{49DF20AA-F0BE-4637-9735-3AB5427029CA}" name="2013"/>
    <tableColumn id="5" xr3:uid="{714D1DE8-D174-472C-81BE-CC691ABFF941}" name="2014"/>
    <tableColumn id="6" xr3:uid="{15A7B1B3-632F-480A-A922-2A4637487AD8}" name="2015"/>
    <tableColumn id="7" xr3:uid="{ABCD0066-8BA7-469B-8D02-200AF9ED21F5}" name="2016"/>
    <tableColumn id="8" xr3:uid="{505C7890-6785-4439-AD99-17A05846414F}" name="2017"/>
    <tableColumn id="9" xr3:uid="{6890A4DB-D3D4-4DD8-BFEA-9FAE7EA39C9C}" name="2018"/>
    <tableColumn id="10" xr3:uid="{4B09A525-C4CB-4C1A-B5B1-406801A52B09}" name="2019"/>
    <tableColumn id="11" xr3:uid="{B25539F2-C0FD-4E59-AB53-0435CF18C722}" name="202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62FE3D4-C265-4399-A7DC-B68FC74D6719}" name="Table11" displayName="Table11" ref="A29:K33" totalsRowShown="0" headerRowDxfId="43" dataDxfId="44">
  <autoFilter ref="A29:K33" xr:uid="{262FE3D4-C265-4399-A7DC-B68FC74D6719}"/>
  <tableColumns count="11">
    <tableColumn id="1" xr3:uid="{CE5B92C1-8B02-45FE-A65C-B43962FB399E}" name="Sveitarfélag"/>
    <tableColumn id="2" xr3:uid="{28B3051A-57F9-4402-A314-1B31AD7683EB}" name="2011"/>
    <tableColumn id="3" xr3:uid="{E8A59173-BF83-4BB2-B40F-94A49E551A27}" name="2012"/>
    <tableColumn id="4" xr3:uid="{2CCCBB19-B7FD-4755-A051-2911DA56A70B}" name="2013"/>
    <tableColumn id="5" xr3:uid="{18B2CC9B-7379-4351-9301-370456335491}" name="2014"/>
    <tableColumn id="6" xr3:uid="{572B9837-59E3-4F3E-AF36-58C3454BA95F}" name="2015"/>
    <tableColumn id="7" xr3:uid="{BB41508F-C636-4C93-A861-EC514F7E1C47}" name="2016"/>
    <tableColumn id="8" xr3:uid="{1D72F039-6E87-4012-A6D9-A82D1478406E}" name="2017" dataDxfId="48"/>
    <tableColumn id="9" xr3:uid="{12D480C2-79E8-4CBC-8A81-6B4334C5F3D5}" name="2018" dataDxfId="47"/>
    <tableColumn id="10" xr3:uid="{7A8A9D7A-0400-475A-9AC9-F9A7E4006C56}" name="2019" dataDxfId="46"/>
    <tableColumn id="11" xr3:uid="{DFCEBD4C-1DF2-4E74-9EB8-C0D31245B630}" name="2020" dataDxfId="45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BCC32DD-3305-4E46-946A-0DECD071B7E4}" name="Table12" displayName="Table12" ref="A37:K41" totalsRowShown="0" headerRowDxfId="37" dataDxfId="38">
  <autoFilter ref="A37:K41" xr:uid="{8BCC32DD-3305-4E46-946A-0DECD071B7E4}"/>
  <tableColumns count="11">
    <tableColumn id="1" xr3:uid="{06F1065C-B1F2-49F4-9132-BD5FEC2BC7B9}" name="Sveitarfélag"/>
    <tableColumn id="2" xr3:uid="{0ED08E2F-C0A0-433F-8F0B-170969C621C4}" name="2011"/>
    <tableColumn id="3" xr3:uid="{028DF908-B77F-415A-B846-2DB5A574C1AE}" name="2012"/>
    <tableColumn id="4" xr3:uid="{48A3FDC9-2012-46A1-BE2D-E21542962BEA}" name="2013"/>
    <tableColumn id="5" xr3:uid="{65C3917C-DD12-4CDD-A6FF-B0FAD269A53F}" name="2014"/>
    <tableColumn id="6" xr3:uid="{CB57D298-1298-405B-B378-C43273458339}" name="2015"/>
    <tableColumn id="7" xr3:uid="{3053A8D1-7605-454C-A13A-E7061B15BA02}" name="2016"/>
    <tableColumn id="8" xr3:uid="{5824A655-D792-4DAD-87D7-FA1FE020362B}" name="2017" dataDxfId="42"/>
    <tableColumn id="9" xr3:uid="{D9694B83-1B89-4DB0-815A-C15D10F98209}" name="2018" dataDxfId="41"/>
    <tableColumn id="10" xr3:uid="{663F7805-D3F5-4853-A74B-618C4C5A9715}" name="2019" dataDxfId="40"/>
    <tableColumn id="11" xr3:uid="{7419F1C6-F5F9-4E27-801C-820C05B3DC3E}" name="2020" dataDxfId="3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6BD81C7-95CC-4751-8DFA-32D3394DECA5}" name="Table19" displayName="Table19" ref="A44:K48" totalsRowShown="0" headerRowDxfId="36" dataDxfId="35" dataCellStyle="Percent">
  <autoFilter ref="A44:K48" xr:uid="{36BD81C7-95CC-4751-8DFA-32D3394DECA5}"/>
  <tableColumns count="11">
    <tableColumn id="1" xr3:uid="{7DF238D4-7CD6-4F32-A7CE-058C974D786B}" name="Flokkar" dataDxfId="34"/>
    <tableColumn id="2" xr3:uid="{242A611C-4E64-4E2D-9029-8127ED837185}" name="2011" dataDxfId="33" dataCellStyle="Percent"/>
    <tableColumn id="3" xr3:uid="{EF7138A1-8D85-4CCF-B157-D0AEB5CA0694}" name="2012" dataDxfId="32" dataCellStyle="Percent"/>
    <tableColumn id="4" xr3:uid="{090F9336-D3A8-4548-8523-B4D562F2FD5D}" name="2013" dataDxfId="31" dataCellStyle="Percent"/>
    <tableColumn id="5" xr3:uid="{5C7F36F8-E69D-4F61-B8DE-67D92275DE6C}" name="2014" dataDxfId="30" dataCellStyle="Percent"/>
    <tableColumn id="6" xr3:uid="{62C1E50F-7C39-44F8-B868-1427B23E3BBB}" name="2015" dataDxfId="29" dataCellStyle="Percent"/>
    <tableColumn id="7" xr3:uid="{0C2E99B7-585F-4EBC-A121-5FA02C5864CB}" name="2016" dataDxfId="28" dataCellStyle="Percent"/>
    <tableColumn id="8" xr3:uid="{6403A3AD-CCD8-458D-82E3-17EFB17FB440}" name="2017" dataDxfId="27" dataCellStyle="Percent"/>
    <tableColumn id="9" xr3:uid="{EE33492C-3BCB-4D1E-8CD4-714B8D883214}" name="2018" dataDxfId="26" dataCellStyle="Percent"/>
    <tableColumn id="10" xr3:uid="{8035A630-F288-436B-819B-48309642B84E}" name="2019" dataDxfId="25" dataCellStyle="Percent"/>
    <tableColumn id="11" xr3:uid="{6616EABF-CD7C-404B-9B87-AB4A92428B78}" name="2020" dataDxfId="24" dataCellStyle="Percent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0720A28-8265-4348-8B3F-BED768C32F24}" name="Table20" displayName="Table20" ref="A52:K56" totalsRowShown="0" headerRowDxfId="12">
  <autoFilter ref="A52:K56" xr:uid="{D0720A28-8265-4348-8B3F-BED768C32F24}"/>
  <tableColumns count="11">
    <tableColumn id="1" xr3:uid="{16F64000-A01A-4EB3-886F-7D532A99FBB1}" name="Sveitarfélag" dataDxfId="23"/>
    <tableColumn id="2" xr3:uid="{A8CF89DC-5C94-46BC-94D6-0F58AD566325}" name="2011" dataDxfId="22"/>
    <tableColumn id="3" xr3:uid="{A60F2094-8625-481E-A183-25F2751F6AC1}" name="2012" dataDxfId="21"/>
    <tableColumn id="4" xr3:uid="{B43D607F-5ED8-430C-8790-D9FAEC173882}" name="2013" dataDxfId="20"/>
    <tableColumn id="5" xr3:uid="{1537339A-6B05-4F21-B173-B39A3AB81ED3}" name="2014" dataDxfId="19"/>
    <tableColumn id="6" xr3:uid="{39C133C3-2D02-4F86-97D6-41F5F6673860}" name="2015" dataDxfId="18"/>
    <tableColumn id="7" xr3:uid="{E701E4F1-EEC7-4719-8516-A2A6537A602C}" name="2016" dataDxfId="17"/>
    <tableColumn id="8" xr3:uid="{779EAFE4-A0EE-4A5A-AAB1-1358E1D80A7D}" name="2017" dataDxfId="16">
      <calculatedColumnFormula>H15/H7</calculatedColumnFormula>
    </tableColumn>
    <tableColumn id="9" xr3:uid="{083D2691-0D24-4338-B671-DFEF6E4EB20B}" name="2018" dataDxfId="15">
      <calculatedColumnFormula>I15/I7</calculatedColumnFormula>
    </tableColumn>
    <tableColumn id="10" xr3:uid="{43992E87-09EB-4728-954B-3CAD19F7EFB8}" name="2019" dataDxfId="14">
      <calculatedColumnFormula>J15/J7</calculatedColumnFormula>
    </tableColumn>
    <tableColumn id="11" xr3:uid="{C0DAD063-B671-4C79-B126-77C2E583FF59}" name="2020" dataDxfId="13">
      <calculatedColumnFormula>K15/K7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EDD362B-1161-4FC9-98CC-BAEA746C4065}" name="Table21" displayName="Table21" ref="A60:K63" totalsRowShown="0" headerRowDxfId="0">
  <autoFilter ref="A60:K63" xr:uid="{2EDD362B-1161-4FC9-98CC-BAEA746C4065}"/>
  <tableColumns count="11">
    <tableColumn id="1" xr3:uid="{A5FF0E65-7B5C-4E30-B916-26B91C86FB7C}" name="Column1" dataDxfId="11"/>
    <tableColumn id="2" xr3:uid="{04DF21D0-1F86-4722-B4B4-AD9E5DF28B4C}" name="2011" dataDxfId="10"/>
    <tableColumn id="3" xr3:uid="{168572FC-7DA8-43E2-A2CA-4080460C7A39}" name="2012" dataDxfId="9"/>
    <tableColumn id="4" xr3:uid="{E843656C-0477-4574-BF48-B21532FCD25B}" name="2013" dataDxfId="8"/>
    <tableColumn id="5" xr3:uid="{8C1FF130-43B1-4A14-801C-18F3C538CE5D}" name="2014" dataDxfId="7"/>
    <tableColumn id="6" xr3:uid="{9CDB1346-7384-4864-858C-B65FC14EA3E8}" name="2015" dataDxfId="6"/>
    <tableColumn id="7" xr3:uid="{EB5A13A0-00D3-42A5-8E93-A938163ACE2F}" name="2016" dataDxfId="5"/>
    <tableColumn id="8" xr3:uid="{48FFF2D2-202B-4DA2-A798-414C1F48AC0E}" name="2017" dataDxfId="4"/>
    <tableColumn id="9" xr3:uid="{4C701534-540F-49C5-99D8-D5DA8C239408}" name="2018" dataDxfId="3"/>
    <tableColumn id="10" xr3:uid="{5D24E73B-7CD8-4788-A142-D5D2AEC8CCAE}" name="2019" dataDxfId="2"/>
    <tableColumn id="11" xr3:uid="{1FD14D05-8F9E-4603-BBB8-A78EEDB13DB5}" name="2020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4A73D2-DFBD-479C-8541-6F43BF04427A}" name="Table3" displayName="Table3" ref="AC8:AF293" totalsRowCount="1">
  <autoFilter ref="AC8:AF292" xr:uid="{6F70C6D2-C59A-46B0-AE42-72ECE0C9B372}"/>
  <tableColumns count="4">
    <tableColumn id="2" xr3:uid="{37B96E83-A99F-4462-96D3-7B4A774C20E2}" name="Nafn"/>
    <tableColumn id="5" xr3:uid="{6CE196FE-D976-42DC-AD36-D108AA542CA3}" name="Vöruheiti"/>
    <tableColumn id="6" xr3:uid="{B8F0037E-8C7C-46CD-A959-2674CEE75964}" name="Verkstaður"/>
    <tableColumn id="8" xr3:uid="{91B70F33-8290-4DBD-B1F0-830E57959227}" name="Magn" totalsRowFunction="sum" dataDxfId="68" totalsRowDxfId="6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613BB2F-767C-45E7-8DB3-2A24F6BDDB6C}" name="Table4" displayName="Table4" ref="S8:V344" totalsRowCount="1" headerRowDxfId="66" dataDxfId="64" headerRowBorderDxfId="65" tableBorderDxfId="63" totalsRowBorderDxfId="62">
  <autoFilter ref="S8:V343" xr:uid="{914CF744-A378-4579-93E8-5E5361296E9C}"/>
  <tableColumns count="4">
    <tableColumn id="1" xr3:uid="{351D671D-38A0-4500-9FE8-A1CAE52020A0}" name="Nafn" dataDxfId="61" totalsRowDxfId="60"/>
    <tableColumn id="2" xr3:uid="{42337BFB-7732-4CA3-BF21-9C132A31AB69}" name="Vöruheiti" dataDxfId="59" totalsRowDxfId="58"/>
    <tableColumn id="3" xr3:uid="{10B8838D-5265-4F4F-BC5B-9D69ACEB8B83}" name="Verkstaður" dataDxfId="57" totalsRowDxfId="56"/>
    <tableColumn id="4" xr3:uid="{9F9AAF8B-9022-4CE1-8C78-F56F78A1E8D9}" name="Magn" totalsRowFunction="sum" totalsRowDxfId="5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148D68A-B89F-4052-843E-EBDA93722E77}" name="Table5" displayName="Table5" ref="AN8:AQ74" totalsRowShown="0">
  <autoFilter ref="AN8:AQ74" xr:uid="{B148D68A-B89F-4052-843E-EBDA93722E77}"/>
  <tableColumns count="4">
    <tableColumn id="1" xr3:uid="{F54581EF-E507-43F9-BDD7-C45BD5585535}" name="Nafn"/>
    <tableColumn id="2" xr3:uid="{79D25AAD-AF22-49CF-BBFD-654FBD4B570D}" name="Vöruheiti"/>
    <tableColumn id="3" xr3:uid="{35D397A2-F391-47FA-8464-F7E33C763897}" name="Póstnúmer"/>
    <tableColumn id="4" xr3:uid="{568084AE-5381-47CE-8ECB-B0BE7CE0342D}" name="Mag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657F3C9-B3FC-4F57-9605-ED1255FAB0A9}" name="Table6" displayName="Table6" ref="AS8:AV76" totalsRowShown="0">
  <autoFilter ref="AS8:AV76" xr:uid="{5657F3C9-B3FC-4F57-9605-ED1255FAB0A9}"/>
  <tableColumns count="4">
    <tableColumn id="1" xr3:uid="{33F51DC9-AA1B-4AFD-8FEA-1A579485610E}" name="Nafn"/>
    <tableColumn id="2" xr3:uid="{6571F779-97F6-4FAF-89BC-BB374027D1F6}" name="Vöruheiti"/>
    <tableColumn id="3" xr3:uid="{BB682483-1996-4866-863D-5CC0042986F6}" name="Póstnúmer"/>
    <tableColumn id="4" xr3:uid="{3FA7AC90-38D9-4449-BE79-134F40799455}" name="Magn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954E739-DCDD-4333-B954-4EC9583FE657}" name="Table7" displayName="Table7" ref="AX8:BA75" totalsRowShown="0">
  <autoFilter ref="AX8:BA75" xr:uid="{D954E739-DCDD-4333-B954-4EC9583FE657}"/>
  <tableColumns count="4">
    <tableColumn id="1" xr3:uid="{E6E7F390-4117-4579-98C4-E2593CDBDC10}" name="Nafn"/>
    <tableColumn id="2" xr3:uid="{A0C53EA6-ADE3-4197-84FF-6116E36E67BC}" name="Vöruheiti"/>
    <tableColumn id="3" xr3:uid="{DD6AF51F-4A92-4BB5-AA73-977EC2D8ACBE}" name="Póstnúmer"/>
    <tableColumn id="4" xr3:uid="{93310C22-C608-485A-921F-7E014F88A4E0}" name="Magn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F9CABF2-B2C9-46E1-81BF-D2C715F8210C}" name="Table8" displayName="Table8" ref="BC8:BF76" totalsRowShown="0">
  <autoFilter ref="BC8:BF76" xr:uid="{3F9CABF2-B2C9-46E1-81BF-D2C715F8210C}"/>
  <tableColumns count="4">
    <tableColumn id="1" xr3:uid="{EC99C785-0CA6-4450-808F-6484498E1EA3}" name="Nafn"/>
    <tableColumn id="2" xr3:uid="{C26B3869-0231-40EC-A03D-9C09D8A8001F}" name="Vöruheiti"/>
    <tableColumn id="3" xr3:uid="{3CCDDD4A-35B3-4645-AB96-0736263EC3D8}" name="Póstnúmer"/>
    <tableColumn id="4" xr3:uid="{51664FE6-8536-45DC-AFBA-2B8A6D68E4E1}" name="Magn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9F28CC8-C204-4EAD-8504-EA324CB012C0}" name="Table1" displayName="Table1" ref="AH8:AK66" totalsRowShown="0">
  <autoFilter ref="AH8:AK66" xr:uid="{59F28CC8-C204-4EAD-8504-EA324CB012C0}"/>
  <tableColumns count="4">
    <tableColumn id="1" xr3:uid="{EA0F79B2-775A-4B42-B53B-82B269BF1067}" name="Nafn"/>
    <tableColumn id="2" xr3:uid="{02503595-4FBD-4C1F-9455-F289D1443FAE}" name="Vöruheiti"/>
    <tableColumn id="3" xr3:uid="{FE33DF2F-3DB9-4D35-B819-0D9673112BD5}" name="Póstnúmer"/>
    <tableColumn id="4" xr3:uid="{19CB2B1F-A17A-429E-8AEB-721D6ABBB32A}" name="Magn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F52C527-F4FD-4952-9ED4-75140D24C13D}" name="Table9" displayName="Table9" ref="A14:K18" totalsRowShown="0" headerRowDxfId="50">
  <autoFilter ref="A14:K18" xr:uid="{0F52C527-F4FD-4952-9ED4-75140D24C13D}"/>
  <tableColumns count="11">
    <tableColumn id="1" xr3:uid="{DA16D52E-8A61-4470-900C-97ED45DF737C}" name="Sveitarfélag"/>
    <tableColumn id="2" xr3:uid="{CA1EBF80-0808-4001-A0CF-263AA333B56C}" name="2011"/>
    <tableColumn id="3" xr3:uid="{E9865410-FED3-4FFE-9195-DAD94E7B9A9D}" name="2012"/>
    <tableColumn id="4" xr3:uid="{A0BE6B7B-2271-40BD-8916-AF0CB15139EE}" name="2013"/>
    <tableColumn id="5" xr3:uid="{D62093BC-C27D-44D1-989E-42AA0C2CC53C}" name="2014"/>
    <tableColumn id="6" xr3:uid="{588F37F2-DDD3-49B0-B0BC-44E16D02C207}" name="2015"/>
    <tableColumn id="7" xr3:uid="{772AB181-B3A5-476A-BB59-92E3706D468D}" name="2016"/>
    <tableColumn id="8" xr3:uid="{C4C4CE35-7B7F-4BAD-BD18-0FC5BDEDCD2A}" name="2017" dataDxfId="54"/>
    <tableColumn id="9" xr3:uid="{E2B8A0AF-24F0-4E8C-9106-693CBE0D5AA9}" name="2018" dataDxfId="53"/>
    <tableColumn id="10" xr3:uid="{0B5E3948-74A0-499A-B9A5-9ED52C73DB81}" name="2019" dataDxfId="52"/>
    <tableColumn id="11" xr3:uid="{6018AA0E-A9CE-4430-BECD-992AEDAA4913}" name="2020" dataDxfId="51"/>
  </tableColumns>
  <tableStyleInfo name="TableStyleMedium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5.xml"/><Relationship Id="rId3" Type="http://schemas.openxmlformats.org/officeDocument/2006/relationships/table" Target="../tables/table10.xml"/><Relationship Id="rId7" Type="http://schemas.openxmlformats.org/officeDocument/2006/relationships/table" Target="../tables/table14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3.xml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BF344"/>
  <sheetViews>
    <sheetView topLeftCell="A40" workbookViewId="0">
      <selection activeCell="N51" sqref="N51:N54"/>
    </sheetView>
  </sheetViews>
  <sheetFormatPr defaultRowHeight="13.8" x14ac:dyDescent="0.25"/>
  <cols>
    <col min="2" max="5" width="9.796875" bestFit="1" customWidth="1"/>
    <col min="6" max="14" width="10.796875" bestFit="1" customWidth="1"/>
    <col min="15" max="15" width="9.3984375" bestFit="1" customWidth="1"/>
    <col min="16" max="16" width="9.796875" bestFit="1" customWidth="1"/>
    <col min="17" max="17" width="4.69921875" customWidth="1"/>
    <col min="18" max="18" width="3.19921875" style="92" customWidth="1"/>
    <col min="20" max="20" width="9.69921875" customWidth="1"/>
    <col min="21" max="21" width="11" customWidth="1"/>
    <col min="23" max="23" width="4.69921875" customWidth="1"/>
    <col min="27" max="27" width="9.8984375" bestFit="1" customWidth="1"/>
    <col min="28" max="28" width="4.69921875" customWidth="1"/>
    <col min="32" max="32" width="9.69921875" bestFit="1" customWidth="1"/>
    <col min="33" max="33" width="4.69921875" customWidth="1"/>
    <col min="34" max="37" width="9.69921875" customWidth="1"/>
    <col min="38" max="38" width="4.69921875" customWidth="1"/>
    <col min="39" max="39" width="2.5" style="92" customWidth="1"/>
    <col min="41" max="41" width="9.69921875" customWidth="1"/>
    <col min="42" max="42" width="10.796875" customWidth="1"/>
    <col min="44" max="44" width="4.69921875" customWidth="1"/>
    <col min="46" max="46" width="9.69921875" customWidth="1"/>
    <col min="47" max="47" width="10.796875" customWidth="1"/>
    <col min="49" max="49" width="4.69921875" customWidth="1"/>
    <col min="51" max="51" width="9.69921875" customWidth="1"/>
    <col min="52" max="52" width="10.796875" customWidth="1"/>
    <col min="54" max="54" width="4.69921875" customWidth="1"/>
    <col min="56" max="56" width="9.69921875" customWidth="1"/>
    <col min="57" max="57" width="10.796875" customWidth="1"/>
    <col min="59" max="59" width="4.69921875" customWidth="1"/>
  </cols>
  <sheetData>
    <row r="1" spans="1:58" s="4" customFormat="1" ht="18" x14ac:dyDescent="0.35">
      <c r="A1" s="3" t="s">
        <v>0</v>
      </c>
      <c r="R1" s="92"/>
      <c r="AM1" s="92"/>
    </row>
    <row r="2" spans="1:58" ht="18" x14ac:dyDescent="0.35">
      <c r="A2" s="2" t="s">
        <v>1</v>
      </c>
    </row>
    <row r="3" spans="1:58" ht="14.4" x14ac:dyDescent="0.3">
      <c r="A3" s="1" t="s">
        <v>2</v>
      </c>
      <c r="S3" s="49" t="s">
        <v>43</v>
      </c>
      <c r="AN3" s="49" t="s">
        <v>128</v>
      </c>
    </row>
    <row r="4" spans="1:58" ht="14.4" x14ac:dyDescent="0.3">
      <c r="A4" s="1" t="s">
        <v>3</v>
      </c>
    </row>
    <row r="6" spans="1:58" x14ac:dyDescent="0.25">
      <c r="A6" s="49" t="s">
        <v>4</v>
      </c>
    </row>
    <row r="7" spans="1:58" x14ac:dyDescent="0.25">
      <c r="A7" s="5" t="s">
        <v>5</v>
      </c>
      <c r="B7" s="6"/>
      <c r="C7" s="6"/>
      <c r="D7" s="6">
        <v>843</v>
      </c>
      <c r="E7" s="6">
        <v>843</v>
      </c>
      <c r="F7" s="6">
        <v>900</v>
      </c>
      <c r="G7" s="6">
        <v>894</v>
      </c>
      <c r="H7" s="6">
        <v>905</v>
      </c>
      <c r="I7" s="6">
        <v>914</v>
      </c>
      <c r="J7" s="6"/>
      <c r="K7" s="128"/>
      <c r="L7" s="128"/>
      <c r="S7" s="49">
        <v>2017</v>
      </c>
      <c r="X7" s="49">
        <v>2018</v>
      </c>
      <c r="AC7" s="49">
        <v>2019</v>
      </c>
      <c r="AH7" s="49">
        <v>2020</v>
      </c>
      <c r="AN7" s="49">
        <v>2017</v>
      </c>
      <c r="AO7" s="49"/>
      <c r="AP7" s="49"/>
      <c r="AQ7" s="49"/>
      <c r="AR7" s="49"/>
      <c r="AS7" s="49">
        <v>2018</v>
      </c>
      <c r="AT7" s="49"/>
      <c r="AU7" s="49"/>
      <c r="AV7" s="49"/>
      <c r="AW7" s="49"/>
      <c r="AX7" s="49">
        <v>2019</v>
      </c>
      <c r="AY7" s="49"/>
      <c r="AZ7" s="49"/>
      <c r="BA7" s="49"/>
      <c r="BB7" s="49"/>
      <c r="BC7" s="49">
        <v>2020</v>
      </c>
      <c r="BD7" s="49"/>
      <c r="BE7" s="49"/>
      <c r="BF7" s="49"/>
    </row>
    <row r="8" spans="1:58" x14ac:dyDescent="0.25">
      <c r="A8" s="45" t="s">
        <v>35</v>
      </c>
      <c r="B8" s="6">
        <v>2295</v>
      </c>
      <c r="C8" s="6">
        <v>2299</v>
      </c>
      <c r="D8" s="6">
        <v>2472</v>
      </c>
      <c r="E8" s="6">
        <v>2728</v>
      </c>
      <c r="F8" s="128">
        <v>2295</v>
      </c>
      <c r="G8" s="128">
        <v>2299</v>
      </c>
      <c r="H8" s="128">
        <v>2472</v>
      </c>
      <c r="I8" s="128">
        <v>2728</v>
      </c>
      <c r="J8" s="128">
        <v>2546</v>
      </c>
      <c r="K8" s="128"/>
      <c r="L8" s="128"/>
      <c r="S8" s="56" t="s">
        <v>44</v>
      </c>
      <c r="T8" s="56" t="s">
        <v>45</v>
      </c>
      <c r="U8" s="56" t="s">
        <v>46</v>
      </c>
      <c r="V8" s="56" t="s">
        <v>47</v>
      </c>
      <c r="X8" t="s">
        <v>44</v>
      </c>
      <c r="Y8" t="s">
        <v>45</v>
      </c>
      <c r="Z8" t="s">
        <v>46</v>
      </c>
      <c r="AA8" t="s">
        <v>47</v>
      </c>
      <c r="AC8" t="s">
        <v>44</v>
      </c>
      <c r="AD8" t="s">
        <v>45</v>
      </c>
      <c r="AE8" t="s">
        <v>46</v>
      </c>
      <c r="AF8" t="s">
        <v>47</v>
      </c>
      <c r="AH8" t="s">
        <v>44</v>
      </c>
      <c r="AI8" t="s">
        <v>45</v>
      </c>
      <c r="AJ8" t="s">
        <v>129</v>
      </c>
      <c r="AK8" t="s">
        <v>47</v>
      </c>
      <c r="AN8" t="s">
        <v>44</v>
      </c>
      <c r="AO8" t="s">
        <v>45</v>
      </c>
      <c r="AP8" t="s">
        <v>129</v>
      </c>
      <c r="AQ8" t="s">
        <v>47</v>
      </c>
      <c r="AS8" t="s">
        <v>44</v>
      </c>
      <c r="AT8" t="s">
        <v>45</v>
      </c>
      <c r="AU8" t="s">
        <v>129</v>
      </c>
      <c r="AV8" t="s">
        <v>47</v>
      </c>
      <c r="AX8" t="s">
        <v>44</v>
      </c>
      <c r="AY8" t="s">
        <v>45</v>
      </c>
      <c r="AZ8" t="s">
        <v>129</v>
      </c>
      <c r="BA8" t="s">
        <v>47</v>
      </c>
      <c r="BC8" t="s">
        <v>44</v>
      </c>
      <c r="BD8" t="s">
        <v>45</v>
      </c>
      <c r="BE8" t="s">
        <v>129</v>
      </c>
      <c r="BF8" t="s">
        <v>47</v>
      </c>
    </row>
    <row r="9" spans="1:58" x14ac:dyDescent="0.25">
      <c r="A9" s="7"/>
      <c r="B9" s="8">
        <v>2011</v>
      </c>
      <c r="C9" s="8">
        <v>2012</v>
      </c>
      <c r="D9" s="8">
        <v>2013</v>
      </c>
      <c r="E9" s="8">
        <v>2014</v>
      </c>
      <c r="F9" s="127">
        <v>2015</v>
      </c>
      <c r="G9" s="9">
        <v>2016</v>
      </c>
      <c r="H9" s="10">
        <v>2017</v>
      </c>
      <c r="I9" s="10">
        <v>2018</v>
      </c>
      <c r="J9" s="10">
        <v>2019</v>
      </c>
      <c r="K9" s="10">
        <v>2020</v>
      </c>
      <c r="L9" s="10">
        <v>2021</v>
      </c>
      <c r="M9" s="24" t="s">
        <v>21</v>
      </c>
      <c r="S9" s="57" t="s">
        <v>48</v>
      </c>
      <c r="T9" s="57" t="s">
        <v>49</v>
      </c>
      <c r="U9" s="57" t="s">
        <v>50</v>
      </c>
      <c r="V9" s="58">
        <v>2880</v>
      </c>
      <c r="X9" t="s">
        <v>48</v>
      </c>
      <c r="Y9" t="s">
        <v>49</v>
      </c>
      <c r="Z9" t="s">
        <v>51</v>
      </c>
      <c r="AA9" s="59">
        <v>3630</v>
      </c>
      <c r="AC9" t="s">
        <v>48</v>
      </c>
      <c r="AD9" t="s">
        <v>49</v>
      </c>
      <c r="AE9" t="s">
        <v>51</v>
      </c>
      <c r="AF9" s="59">
        <v>2070</v>
      </c>
      <c r="AG9" s="59"/>
      <c r="AH9" t="s">
        <v>53</v>
      </c>
      <c r="AI9" t="s">
        <v>49</v>
      </c>
      <c r="AJ9">
        <v>650</v>
      </c>
      <c r="AK9">
        <v>230</v>
      </c>
      <c r="AN9" t="s">
        <v>130</v>
      </c>
      <c r="AO9" t="s">
        <v>49</v>
      </c>
      <c r="AP9">
        <v>660</v>
      </c>
      <c r="AQ9" s="59">
        <v>1970</v>
      </c>
      <c r="AS9" t="s">
        <v>130</v>
      </c>
      <c r="AT9" t="s">
        <v>65</v>
      </c>
      <c r="AU9">
        <v>660</v>
      </c>
      <c r="AV9" s="59">
        <v>1380</v>
      </c>
      <c r="AX9" t="s">
        <v>130</v>
      </c>
      <c r="AY9" t="s">
        <v>49</v>
      </c>
      <c r="AZ9">
        <v>660</v>
      </c>
      <c r="BA9" s="59">
        <v>6030</v>
      </c>
      <c r="BC9" t="s">
        <v>130</v>
      </c>
      <c r="BD9" t="s">
        <v>49</v>
      </c>
      <c r="BE9">
        <v>660</v>
      </c>
      <c r="BF9" s="59">
        <v>3080</v>
      </c>
    </row>
    <row r="10" spans="1:58" x14ac:dyDescent="0.25">
      <c r="A10" s="11" t="s">
        <v>6</v>
      </c>
      <c r="B10" s="11">
        <v>29900</v>
      </c>
      <c r="C10" s="11">
        <v>28420</v>
      </c>
      <c r="D10" s="11">
        <v>28550</v>
      </c>
      <c r="E10" s="11"/>
      <c r="F10" s="12"/>
      <c r="G10" s="13">
        <f>B40</f>
        <v>33640</v>
      </c>
      <c r="H10" s="14">
        <v>30880</v>
      </c>
      <c r="I10" s="37">
        <v>37270</v>
      </c>
      <c r="J10" s="19">
        <v>35660</v>
      </c>
      <c r="K10" s="89">
        <v>38090</v>
      </c>
      <c r="L10" s="19">
        <v>36740</v>
      </c>
      <c r="M10" s="23">
        <f>AVERAGE(B10:L10)</f>
        <v>33238.888888888891</v>
      </c>
      <c r="S10" s="60" t="s">
        <v>48</v>
      </c>
      <c r="T10" s="60" t="s">
        <v>49</v>
      </c>
      <c r="U10" s="60" t="s">
        <v>52</v>
      </c>
      <c r="V10" s="61">
        <v>2740</v>
      </c>
      <c r="X10" t="s">
        <v>53</v>
      </c>
      <c r="Y10" t="s">
        <v>49</v>
      </c>
      <c r="Z10" t="s">
        <v>54</v>
      </c>
      <c r="AA10">
        <v>310</v>
      </c>
      <c r="AC10" t="s">
        <v>53</v>
      </c>
      <c r="AD10" t="s">
        <v>49</v>
      </c>
      <c r="AE10" t="s">
        <v>54</v>
      </c>
      <c r="AF10">
        <v>470</v>
      </c>
      <c r="AH10" t="s">
        <v>53</v>
      </c>
      <c r="AI10" t="s">
        <v>49</v>
      </c>
      <c r="AJ10">
        <v>650</v>
      </c>
      <c r="AK10" s="59">
        <v>6050</v>
      </c>
      <c r="AN10" t="s">
        <v>130</v>
      </c>
      <c r="AO10" t="s">
        <v>65</v>
      </c>
      <c r="AP10">
        <v>660</v>
      </c>
      <c r="AQ10" s="59">
        <v>1050</v>
      </c>
      <c r="AS10" t="s">
        <v>130</v>
      </c>
      <c r="AT10" t="s">
        <v>65</v>
      </c>
      <c r="AU10">
        <v>660</v>
      </c>
      <c r="AV10" s="59">
        <v>1010</v>
      </c>
      <c r="AX10" t="s">
        <v>130</v>
      </c>
      <c r="AY10" t="s">
        <v>65</v>
      </c>
      <c r="AZ10">
        <v>660</v>
      </c>
      <c r="BA10" s="59">
        <v>1500</v>
      </c>
      <c r="BC10" t="s">
        <v>130</v>
      </c>
      <c r="BD10" t="s">
        <v>78</v>
      </c>
      <c r="BE10">
        <v>660</v>
      </c>
      <c r="BF10">
        <v>120</v>
      </c>
    </row>
    <row r="11" spans="1:58" x14ac:dyDescent="0.25">
      <c r="A11" s="11" t="s">
        <v>7</v>
      </c>
      <c r="B11" s="11">
        <v>26300</v>
      </c>
      <c r="C11" s="11">
        <v>27590</v>
      </c>
      <c r="D11" s="11">
        <v>29070</v>
      </c>
      <c r="E11" s="11"/>
      <c r="F11" s="12"/>
      <c r="G11" s="13">
        <f>C40</f>
        <v>26290</v>
      </c>
      <c r="H11" s="14">
        <v>29760</v>
      </c>
      <c r="I11" s="37">
        <v>30883</v>
      </c>
      <c r="J11" s="19">
        <v>27370</v>
      </c>
      <c r="K11" s="89">
        <v>29730</v>
      </c>
      <c r="L11" s="19">
        <v>40850</v>
      </c>
      <c r="M11" s="23">
        <f t="shared" ref="M11:M21" si="0">AVERAGE(B11:L11)</f>
        <v>29760.333333333332</v>
      </c>
      <c r="S11" s="57" t="s">
        <v>48</v>
      </c>
      <c r="T11" s="57" t="s">
        <v>49</v>
      </c>
      <c r="U11" s="57" t="s">
        <v>51</v>
      </c>
      <c r="V11" s="58">
        <v>4590</v>
      </c>
      <c r="X11" t="s">
        <v>53</v>
      </c>
      <c r="Y11" t="s">
        <v>49</v>
      </c>
      <c r="Z11" t="s">
        <v>55</v>
      </c>
      <c r="AA11" s="59">
        <v>5600</v>
      </c>
      <c r="AC11" t="s">
        <v>53</v>
      </c>
      <c r="AD11" t="s">
        <v>49</v>
      </c>
      <c r="AE11" t="s">
        <v>55</v>
      </c>
      <c r="AF11" s="59">
        <v>10260</v>
      </c>
      <c r="AG11" s="59"/>
      <c r="AH11" t="s">
        <v>53</v>
      </c>
      <c r="AI11" t="s">
        <v>49</v>
      </c>
      <c r="AJ11">
        <v>650</v>
      </c>
      <c r="AK11">
        <v>160</v>
      </c>
      <c r="AN11" t="s">
        <v>130</v>
      </c>
      <c r="AO11" t="s">
        <v>65</v>
      </c>
      <c r="AP11">
        <v>660</v>
      </c>
      <c r="AQ11" s="59">
        <v>1270</v>
      </c>
      <c r="AS11" t="s">
        <v>130</v>
      </c>
      <c r="AT11" t="s">
        <v>65</v>
      </c>
      <c r="AU11">
        <v>660</v>
      </c>
      <c r="AV11" s="59">
        <v>1470</v>
      </c>
      <c r="AX11" t="s">
        <v>130</v>
      </c>
      <c r="AY11" t="s">
        <v>78</v>
      </c>
      <c r="AZ11">
        <v>660</v>
      </c>
      <c r="BA11">
        <v>530</v>
      </c>
      <c r="BC11" t="s">
        <v>130</v>
      </c>
      <c r="BD11" t="s">
        <v>78</v>
      </c>
      <c r="BE11">
        <v>660</v>
      </c>
      <c r="BF11">
        <v>290</v>
      </c>
    </row>
    <row r="12" spans="1:58" x14ac:dyDescent="0.25">
      <c r="A12" s="11" t="s">
        <v>8</v>
      </c>
      <c r="B12" s="11">
        <v>27180</v>
      </c>
      <c r="C12" s="11">
        <v>31140</v>
      </c>
      <c r="D12" s="11">
        <v>26520</v>
      </c>
      <c r="E12" s="11"/>
      <c r="F12" s="12"/>
      <c r="G12" s="13">
        <f>D40</f>
        <v>34790</v>
      </c>
      <c r="H12" s="14">
        <v>24410</v>
      </c>
      <c r="I12" s="37">
        <v>29430</v>
      </c>
      <c r="J12" s="19">
        <v>31580</v>
      </c>
      <c r="K12" s="89">
        <v>40870</v>
      </c>
      <c r="L12" s="19">
        <v>39330</v>
      </c>
      <c r="M12" s="23">
        <f t="shared" si="0"/>
        <v>31694.444444444445</v>
      </c>
      <c r="S12" s="60" t="s">
        <v>53</v>
      </c>
      <c r="T12" s="60" t="s">
        <v>49</v>
      </c>
      <c r="U12" s="60" t="s">
        <v>55</v>
      </c>
      <c r="V12" s="61">
        <v>8940</v>
      </c>
      <c r="X12" t="s">
        <v>56</v>
      </c>
      <c r="Y12" t="s">
        <v>49</v>
      </c>
      <c r="Z12" t="s">
        <v>57</v>
      </c>
      <c r="AA12">
        <v>230</v>
      </c>
      <c r="AC12" t="s">
        <v>53</v>
      </c>
      <c r="AD12" t="s">
        <v>49</v>
      </c>
      <c r="AE12" t="s">
        <v>55</v>
      </c>
      <c r="AF12">
        <v>920</v>
      </c>
      <c r="AH12" t="s">
        <v>53</v>
      </c>
      <c r="AI12" t="s">
        <v>49</v>
      </c>
      <c r="AJ12">
        <v>650</v>
      </c>
      <c r="AK12" s="59">
        <v>11100</v>
      </c>
      <c r="AN12" t="s">
        <v>130</v>
      </c>
      <c r="AO12" t="s">
        <v>65</v>
      </c>
      <c r="AP12">
        <v>660</v>
      </c>
      <c r="AQ12" s="59">
        <v>1300</v>
      </c>
      <c r="AS12" t="s">
        <v>130</v>
      </c>
      <c r="AT12" t="s">
        <v>65</v>
      </c>
      <c r="AU12">
        <v>660</v>
      </c>
      <c r="AV12" s="59">
        <v>1300</v>
      </c>
      <c r="AX12" t="s">
        <v>130</v>
      </c>
      <c r="AY12" t="s">
        <v>131</v>
      </c>
      <c r="AZ12">
        <v>660</v>
      </c>
      <c r="BA12">
        <v>31</v>
      </c>
      <c r="BC12" t="s">
        <v>130</v>
      </c>
      <c r="BD12" t="s">
        <v>131</v>
      </c>
      <c r="BE12">
        <v>660</v>
      </c>
      <c r="BF12">
        <v>31</v>
      </c>
    </row>
    <row r="13" spans="1:58" x14ac:dyDescent="0.25">
      <c r="A13" s="11" t="s">
        <v>9</v>
      </c>
      <c r="B13" s="11">
        <v>33600</v>
      </c>
      <c r="C13" s="11">
        <v>28170</v>
      </c>
      <c r="D13" s="11">
        <v>33230</v>
      </c>
      <c r="E13" s="11"/>
      <c r="F13" s="12"/>
      <c r="G13" s="13">
        <f>E40</f>
        <v>29320</v>
      </c>
      <c r="H13" s="14">
        <v>29190</v>
      </c>
      <c r="I13" s="37">
        <v>25390</v>
      </c>
      <c r="J13" s="19">
        <v>40720</v>
      </c>
      <c r="K13" s="89">
        <v>42960</v>
      </c>
      <c r="L13" s="19">
        <v>32550</v>
      </c>
      <c r="M13" s="23">
        <f t="shared" si="0"/>
        <v>32792.222222222219</v>
      </c>
      <c r="S13" s="57" t="s">
        <v>58</v>
      </c>
      <c r="T13" s="57" t="s">
        <v>49</v>
      </c>
      <c r="U13" s="57" t="s">
        <v>59</v>
      </c>
      <c r="V13" s="57">
        <v>420</v>
      </c>
      <c r="X13" t="s">
        <v>48</v>
      </c>
      <c r="Y13" t="s">
        <v>60</v>
      </c>
      <c r="Z13" t="s">
        <v>51</v>
      </c>
      <c r="AA13" s="59">
        <v>7031</v>
      </c>
      <c r="AC13" t="s">
        <v>48</v>
      </c>
      <c r="AD13" t="s">
        <v>61</v>
      </c>
      <c r="AE13" t="s">
        <v>51</v>
      </c>
      <c r="AF13" s="59">
        <v>5750</v>
      </c>
      <c r="AG13" s="59"/>
      <c r="AH13" t="s">
        <v>53</v>
      </c>
      <c r="AI13" t="s">
        <v>49</v>
      </c>
      <c r="AJ13">
        <v>650</v>
      </c>
      <c r="AK13">
        <v>310</v>
      </c>
      <c r="AN13" t="s">
        <v>130</v>
      </c>
      <c r="AO13" t="s">
        <v>65</v>
      </c>
      <c r="AP13">
        <v>660</v>
      </c>
      <c r="AQ13" s="59">
        <v>1480</v>
      </c>
      <c r="AS13" t="s">
        <v>130</v>
      </c>
      <c r="AT13" t="s">
        <v>65</v>
      </c>
      <c r="AU13">
        <v>660</v>
      </c>
      <c r="AV13">
        <v>660</v>
      </c>
      <c r="AX13" t="s">
        <v>130</v>
      </c>
      <c r="AY13" t="s">
        <v>132</v>
      </c>
      <c r="AZ13">
        <v>660</v>
      </c>
      <c r="BA13">
        <v>31</v>
      </c>
      <c r="BC13" t="s">
        <v>130</v>
      </c>
      <c r="BD13" t="s">
        <v>132</v>
      </c>
      <c r="BE13">
        <v>660</v>
      </c>
      <c r="BF13">
        <v>31</v>
      </c>
    </row>
    <row r="14" spans="1:58" x14ac:dyDescent="0.25">
      <c r="A14" s="11" t="s">
        <v>10</v>
      </c>
      <c r="B14" s="11">
        <v>27370</v>
      </c>
      <c r="C14" s="11">
        <v>26610</v>
      </c>
      <c r="D14" s="11">
        <v>28870</v>
      </c>
      <c r="E14" s="11"/>
      <c r="F14" s="12"/>
      <c r="G14" s="13">
        <f>F40</f>
        <v>34840</v>
      </c>
      <c r="H14" s="13">
        <v>35940</v>
      </c>
      <c r="I14" s="37">
        <v>35570</v>
      </c>
      <c r="J14" s="19">
        <v>35910</v>
      </c>
      <c r="K14" s="89">
        <v>37330</v>
      </c>
      <c r="L14" s="19">
        <v>31430</v>
      </c>
      <c r="M14" s="23">
        <f t="shared" si="0"/>
        <v>32652.222222222223</v>
      </c>
      <c r="S14" s="60" t="s">
        <v>58</v>
      </c>
      <c r="T14" s="60" t="s">
        <v>49</v>
      </c>
      <c r="U14" s="60" t="s">
        <v>62</v>
      </c>
      <c r="V14" s="60">
        <v>870</v>
      </c>
      <c r="X14" t="s">
        <v>48</v>
      </c>
      <c r="Y14" t="s">
        <v>63</v>
      </c>
      <c r="Z14" t="s">
        <v>51</v>
      </c>
      <c r="AA14">
        <v>770</v>
      </c>
      <c r="AC14" t="s">
        <v>48</v>
      </c>
      <c r="AD14" t="s">
        <v>63</v>
      </c>
      <c r="AE14" t="s">
        <v>51</v>
      </c>
      <c r="AF14">
        <v>950</v>
      </c>
      <c r="AH14" t="s">
        <v>53</v>
      </c>
      <c r="AI14" t="s">
        <v>49</v>
      </c>
      <c r="AJ14">
        <v>650</v>
      </c>
      <c r="AK14">
        <v>70</v>
      </c>
      <c r="AN14" t="s">
        <v>130</v>
      </c>
      <c r="AO14" t="s">
        <v>65</v>
      </c>
      <c r="AP14">
        <v>660</v>
      </c>
      <c r="AQ14" s="59">
        <v>1230</v>
      </c>
      <c r="AS14" t="s">
        <v>130</v>
      </c>
      <c r="AT14" t="s">
        <v>65</v>
      </c>
      <c r="AU14">
        <v>660</v>
      </c>
      <c r="AV14">
        <v>600</v>
      </c>
      <c r="AX14" t="s">
        <v>130</v>
      </c>
      <c r="AY14" t="s">
        <v>133</v>
      </c>
      <c r="AZ14">
        <v>660</v>
      </c>
      <c r="BA14">
        <v>31</v>
      </c>
      <c r="BC14" t="s">
        <v>130</v>
      </c>
      <c r="BD14" t="s">
        <v>133</v>
      </c>
      <c r="BE14">
        <v>660</v>
      </c>
      <c r="BF14">
        <v>31</v>
      </c>
    </row>
    <row r="15" spans="1:58" x14ac:dyDescent="0.25">
      <c r="A15" s="11" t="s">
        <v>11</v>
      </c>
      <c r="B15" s="11">
        <v>28870</v>
      </c>
      <c r="C15" s="11">
        <v>34800</v>
      </c>
      <c r="D15" s="11">
        <v>30470</v>
      </c>
      <c r="E15" s="11"/>
      <c r="F15" s="12"/>
      <c r="G15" s="13">
        <f>G40</f>
        <v>19120</v>
      </c>
      <c r="H15" s="13">
        <f>G47</f>
        <v>35160</v>
      </c>
      <c r="I15" s="37">
        <v>33910</v>
      </c>
      <c r="J15" s="19">
        <v>31540</v>
      </c>
      <c r="K15" s="89">
        <v>41450</v>
      </c>
      <c r="L15" s="19">
        <v>45800</v>
      </c>
      <c r="M15" s="23">
        <f t="shared" si="0"/>
        <v>33457.777777777781</v>
      </c>
      <c r="S15" s="57" t="s">
        <v>58</v>
      </c>
      <c r="T15" s="57" t="s">
        <v>49</v>
      </c>
      <c r="U15" s="57" t="s">
        <v>64</v>
      </c>
      <c r="V15" s="57">
        <v>880</v>
      </c>
      <c r="X15" t="s">
        <v>53</v>
      </c>
      <c r="Y15" t="s">
        <v>65</v>
      </c>
      <c r="Z15" t="s">
        <v>54</v>
      </c>
      <c r="AA15">
        <v>60</v>
      </c>
      <c r="AC15" t="s">
        <v>53</v>
      </c>
      <c r="AD15" t="s">
        <v>65</v>
      </c>
      <c r="AE15" t="s">
        <v>54</v>
      </c>
      <c r="AF15">
        <v>320</v>
      </c>
      <c r="AH15" t="s">
        <v>53</v>
      </c>
      <c r="AI15" t="s">
        <v>49</v>
      </c>
      <c r="AJ15">
        <v>650</v>
      </c>
      <c r="AK15" s="59">
        <v>9820</v>
      </c>
      <c r="AN15" t="s">
        <v>130</v>
      </c>
      <c r="AO15" t="s">
        <v>65</v>
      </c>
      <c r="AP15">
        <v>660</v>
      </c>
      <c r="AQ15" s="59">
        <v>1340</v>
      </c>
      <c r="AS15" t="s">
        <v>130</v>
      </c>
      <c r="AT15" t="s">
        <v>65</v>
      </c>
      <c r="AU15">
        <v>660</v>
      </c>
      <c r="AV15" s="59">
        <v>1500</v>
      </c>
      <c r="AX15" t="s">
        <v>130</v>
      </c>
      <c r="AY15" t="s">
        <v>49</v>
      </c>
      <c r="AZ15">
        <v>660</v>
      </c>
      <c r="BA15" s="59">
        <v>4550</v>
      </c>
      <c r="BC15" t="s">
        <v>130</v>
      </c>
      <c r="BD15" t="s">
        <v>49</v>
      </c>
      <c r="BE15">
        <v>660</v>
      </c>
      <c r="BF15" s="59">
        <v>5180</v>
      </c>
    </row>
    <row r="16" spans="1:58" x14ac:dyDescent="0.25">
      <c r="A16" s="11" t="s">
        <v>12</v>
      </c>
      <c r="B16" s="11">
        <v>42230</v>
      </c>
      <c r="C16" s="11">
        <v>28360</v>
      </c>
      <c r="D16" s="11">
        <v>28200</v>
      </c>
      <c r="E16" s="11"/>
      <c r="F16" s="12"/>
      <c r="G16" s="13">
        <f>H40</f>
        <v>22470</v>
      </c>
      <c r="H16" s="13">
        <f>H47</f>
        <v>30730</v>
      </c>
      <c r="I16" s="37">
        <v>35990</v>
      </c>
      <c r="J16" s="19">
        <v>37190</v>
      </c>
      <c r="K16" s="89">
        <v>36370</v>
      </c>
      <c r="L16" s="19">
        <v>32740</v>
      </c>
      <c r="M16" s="23">
        <f t="shared" si="0"/>
        <v>32697.777777777777</v>
      </c>
      <c r="S16" s="60" t="s">
        <v>48</v>
      </c>
      <c r="T16" s="60" t="s">
        <v>66</v>
      </c>
      <c r="U16" s="60" t="s">
        <v>50</v>
      </c>
      <c r="V16" s="60">
        <v>67</v>
      </c>
      <c r="X16" t="s">
        <v>53</v>
      </c>
      <c r="Y16" t="s">
        <v>65</v>
      </c>
      <c r="Z16" t="s">
        <v>55</v>
      </c>
      <c r="AA16">
        <v>970</v>
      </c>
      <c r="AC16" t="s">
        <v>53</v>
      </c>
      <c r="AD16" t="s">
        <v>65</v>
      </c>
      <c r="AE16" t="s">
        <v>55</v>
      </c>
      <c r="AF16" s="59">
        <v>4530</v>
      </c>
      <c r="AG16" s="59"/>
      <c r="AH16" t="s">
        <v>53</v>
      </c>
      <c r="AI16" t="s">
        <v>49</v>
      </c>
      <c r="AJ16">
        <v>650</v>
      </c>
      <c r="AK16">
        <v>100</v>
      </c>
      <c r="AN16" t="s">
        <v>130</v>
      </c>
      <c r="AO16" t="s">
        <v>65</v>
      </c>
      <c r="AP16">
        <v>660</v>
      </c>
      <c r="AQ16" s="59">
        <v>1340</v>
      </c>
      <c r="AS16" t="s">
        <v>130</v>
      </c>
      <c r="AT16" t="s">
        <v>65</v>
      </c>
      <c r="AU16">
        <v>660</v>
      </c>
      <c r="AV16" s="59">
        <v>1280</v>
      </c>
      <c r="AX16" t="s">
        <v>130</v>
      </c>
      <c r="AY16" t="s">
        <v>78</v>
      </c>
      <c r="AZ16">
        <v>660</v>
      </c>
      <c r="BA16">
        <v>550</v>
      </c>
      <c r="BC16" t="s">
        <v>130</v>
      </c>
      <c r="BD16" t="s">
        <v>65</v>
      </c>
      <c r="BE16">
        <v>660</v>
      </c>
      <c r="BF16">
        <v>550</v>
      </c>
    </row>
    <row r="17" spans="1:58" x14ac:dyDescent="0.25">
      <c r="A17" s="11" t="s">
        <v>13</v>
      </c>
      <c r="B17" s="11">
        <v>28720</v>
      </c>
      <c r="C17" s="11">
        <v>24920</v>
      </c>
      <c r="D17" s="11">
        <v>30035</v>
      </c>
      <c r="E17" s="11"/>
      <c r="F17" s="14"/>
      <c r="G17" s="13">
        <f>I40</f>
        <v>34020</v>
      </c>
      <c r="H17" s="13">
        <f>I47</f>
        <v>35520</v>
      </c>
      <c r="I17" s="37">
        <v>33590</v>
      </c>
      <c r="J17" s="19">
        <v>34570</v>
      </c>
      <c r="K17" s="89">
        <v>48640</v>
      </c>
      <c r="L17" s="19">
        <v>34860</v>
      </c>
      <c r="M17" s="23">
        <f t="shared" si="0"/>
        <v>33875</v>
      </c>
      <c r="S17" s="57" t="s">
        <v>48</v>
      </c>
      <c r="T17" s="57" t="s">
        <v>67</v>
      </c>
      <c r="U17" s="57" t="s">
        <v>50</v>
      </c>
      <c r="V17" s="57">
        <v>107</v>
      </c>
      <c r="X17" t="s">
        <v>56</v>
      </c>
      <c r="Y17" t="s">
        <v>68</v>
      </c>
      <c r="Z17" t="s">
        <v>57</v>
      </c>
      <c r="AA17">
        <v>30</v>
      </c>
      <c r="AC17" t="s">
        <v>56</v>
      </c>
      <c r="AD17" t="s">
        <v>65</v>
      </c>
      <c r="AE17" t="s">
        <v>69</v>
      </c>
      <c r="AF17">
        <v>150</v>
      </c>
      <c r="AH17" t="s">
        <v>53</v>
      </c>
      <c r="AI17" t="s">
        <v>49</v>
      </c>
      <c r="AJ17">
        <v>650</v>
      </c>
      <c r="AK17" s="59">
        <v>8250</v>
      </c>
      <c r="AN17" t="s">
        <v>130</v>
      </c>
      <c r="AO17" t="s">
        <v>65</v>
      </c>
      <c r="AP17">
        <v>660</v>
      </c>
      <c r="AQ17" s="59">
        <v>1250</v>
      </c>
      <c r="AS17" t="s">
        <v>130</v>
      </c>
      <c r="AT17" t="s">
        <v>65</v>
      </c>
      <c r="AU17">
        <v>660</v>
      </c>
      <c r="AV17" s="59">
        <v>1300</v>
      </c>
      <c r="AX17" t="s">
        <v>130</v>
      </c>
      <c r="AY17" t="s">
        <v>131</v>
      </c>
      <c r="AZ17">
        <v>660</v>
      </c>
      <c r="BA17">
        <v>28</v>
      </c>
      <c r="BC17" t="s">
        <v>130</v>
      </c>
      <c r="BD17" t="s">
        <v>72</v>
      </c>
      <c r="BE17">
        <v>660</v>
      </c>
      <c r="BF17" s="59">
        <v>1500</v>
      </c>
    </row>
    <row r="18" spans="1:58" x14ac:dyDescent="0.25">
      <c r="A18" s="11" t="s">
        <v>14</v>
      </c>
      <c r="B18" s="11">
        <v>28270</v>
      </c>
      <c r="C18" s="11">
        <v>32670</v>
      </c>
      <c r="D18" s="11">
        <v>32490</v>
      </c>
      <c r="E18" s="11"/>
      <c r="F18" s="14">
        <v>36260</v>
      </c>
      <c r="G18" s="13">
        <f>J40</f>
        <v>27570</v>
      </c>
      <c r="H18" s="13">
        <v>28020</v>
      </c>
      <c r="I18" s="37">
        <v>30220</v>
      </c>
      <c r="J18" s="19">
        <v>32410</v>
      </c>
      <c r="K18" s="89">
        <v>39810</v>
      </c>
      <c r="L18" s="19">
        <v>24995</v>
      </c>
      <c r="M18" s="23">
        <f t="shared" si="0"/>
        <v>31271.5</v>
      </c>
      <c r="S18" s="60" t="s">
        <v>48</v>
      </c>
      <c r="T18" s="60" t="s">
        <v>70</v>
      </c>
      <c r="U18" s="60" t="s">
        <v>50</v>
      </c>
      <c r="V18" s="60">
        <v>17</v>
      </c>
      <c r="X18" t="s">
        <v>71</v>
      </c>
      <c r="Y18" t="s">
        <v>72</v>
      </c>
      <c r="Z18" t="s">
        <v>73</v>
      </c>
      <c r="AA18">
        <v>980</v>
      </c>
      <c r="AC18" t="s">
        <v>48</v>
      </c>
      <c r="AD18" t="s">
        <v>74</v>
      </c>
      <c r="AE18" t="s">
        <v>51</v>
      </c>
      <c r="AF18">
        <v>420</v>
      </c>
      <c r="AH18" t="s">
        <v>53</v>
      </c>
      <c r="AI18" t="s">
        <v>49</v>
      </c>
      <c r="AJ18">
        <v>650</v>
      </c>
      <c r="AK18">
        <v>120</v>
      </c>
      <c r="AN18" t="s">
        <v>130</v>
      </c>
      <c r="AO18" t="s">
        <v>49</v>
      </c>
      <c r="AP18">
        <v>660</v>
      </c>
      <c r="AQ18" s="59">
        <v>2060</v>
      </c>
      <c r="AS18" t="s">
        <v>130</v>
      </c>
      <c r="AT18" t="s">
        <v>65</v>
      </c>
      <c r="AU18">
        <v>660</v>
      </c>
      <c r="AV18" s="59">
        <v>1440</v>
      </c>
      <c r="AX18" t="s">
        <v>130</v>
      </c>
      <c r="AY18" t="s">
        <v>132</v>
      </c>
      <c r="AZ18">
        <v>660</v>
      </c>
      <c r="BA18">
        <v>28</v>
      </c>
      <c r="BC18" t="s">
        <v>130</v>
      </c>
      <c r="BD18" t="s">
        <v>78</v>
      </c>
      <c r="BE18">
        <v>660</v>
      </c>
      <c r="BF18">
        <v>410</v>
      </c>
    </row>
    <row r="19" spans="1:58" x14ac:dyDescent="0.25">
      <c r="A19" s="11" t="s">
        <v>15</v>
      </c>
      <c r="B19" s="11">
        <v>31620</v>
      </c>
      <c r="C19" s="11">
        <v>27100</v>
      </c>
      <c r="D19" s="11">
        <v>26760</v>
      </c>
      <c r="E19" s="11"/>
      <c r="F19" s="14">
        <v>22170</v>
      </c>
      <c r="G19" s="13">
        <f>K40</f>
        <v>31840</v>
      </c>
      <c r="H19" s="13">
        <v>40490</v>
      </c>
      <c r="I19" s="37">
        <v>42800</v>
      </c>
      <c r="J19" s="19">
        <v>43530</v>
      </c>
      <c r="K19" s="89">
        <v>38840</v>
      </c>
      <c r="L19" s="19">
        <v>44110</v>
      </c>
      <c r="M19" s="23">
        <f t="shared" si="0"/>
        <v>34926</v>
      </c>
      <c r="S19" s="57" t="s">
        <v>48</v>
      </c>
      <c r="T19" s="57" t="s">
        <v>75</v>
      </c>
      <c r="U19" s="57" t="s">
        <v>50</v>
      </c>
      <c r="V19" s="57">
        <v>165</v>
      </c>
      <c r="X19" t="s">
        <v>53</v>
      </c>
      <c r="Y19" t="s">
        <v>72</v>
      </c>
      <c r="Z19" t="s">
        <v>76</v>
      </c>
      <c r="AA19" s="59">
        <v>10140</v>
      </c>
      <c r="AC19" t="s">
        <v>53</v>
      </c>
      <c r="AD19" t="s">
        <v>72</v>
      </c>
      <c r="AE19" t="s">
        <v>76</v>
      </c>
      <c r="AF19" s="59">
        <v>3950</v>
      </c>
      <c r="AG19" s="59"/>
      <c r="AH19" t="s">
        <v>53</v>
      </c>
      <c r="AI19" t="s">
        <v>49</v>
      </c>
      <c r="AJ19">
        <v>650</v>
      </c>
      <c r="AK19" s="59">
        <v>3230</v>
      </c>
      <c r="AN19" t="s">
        <v>130</v>
      </c>
      <c r="AO19" t="s">
        <v>49</v>
      </c>
      <c r="AP19">
        <v>660</v>
      </c>
      <c r="AQ19" s="59">
        <v>2720</v>
      </c>
      <c r="AS19" t="s">
        <v>130</v>
      </c>
      <c r="AT19" t="s">
        <v>49</v>
      </c>
      <c r="AU19">
        <v>660</v>
      </c>
      <c r="AV19" s="59">
        <v>6040</v>
      </c>
      <c r="AX19" t="s">
        <v>130</v>
      </c>
      <c r="AY19" t="s">
        <v>133</v>
      </c>
      <c r="AZ19">
        <v>660</v>
      </c>
      <c r="BA19">
        <v>28</v>
      </c>
      <c r="BC19" t="s">
        <v>130</v>
      </c>
      <c r="BD19" t="s">
        <v>131</v>
      </c>
      <c r="BE19">
        <v>660</v>
      </c>
      <c r="BF19">
        <v>29</v>
      </c>
    </row>
    <row r="20" spans="1:58" x14ac:dyDescent="0.25">
      <c r="A20" s="11" t="s">
        <v>16</v>
      </c>
      <c r="B20" s="11">
        <v>26090</v>
      </c>
      <c r="C20" s="11">
        <v>26060</v>
      </c>
      <c r="D20" s="11">
        <v>34270</v>
      </c>
      <c r="E20" s="11"/>
      <c r="F20" s="14">
        <v>38180</v>
      </c>
      <c r="G20" s="13">
        <f>L40</f>
        <v>41940</v>
      </c>
      <c r="H20" s="13">
        <v>30050</v>
      </c>
      <c r="I20" s="37">
        <v>23640</v>
      </c>
      <c r="J20" s="19">
        <v>31080</v>
      </c>
      <c r="K20" s="89">
        <v>37350</v>
      </c>
      <c r="L20" s="19"/>
      <c r="M20" s="23">
        <f t="shared" si="0"/>
        <v>32073.333333333332</v>
      </c>
      <c r="S20" s="60" t="s">
        <v>48</v>
      </c>
      <c r="T20" s="60" t="s">
        <v>77</v>
      </c>
      <c r="U20" s="60" t="s">
        <v>50</v>
      </c>
      <c r="V20" s="60">
        <v>35</v>
      </c>
      <c r="X20" t="s">
        <v>53</v>
      </c>
      <c r="Y20" t="s">
        <v>78</v>
      </c>
      <c r="Z20" t="s">
        <v>55</v>
      </c>
      <c r="AA20">
        <v>280</v>
      </c>
      <c r="AC20" t="s">
        <v>48</v>
      </c>
      <c r="AD20" t="s">
        <v>79</v>
      </c>
      <c r="AE20" t="s">
        <v>51</v>
      </c>
      <c r="AF20" s="59">
        <v>2220</v>
      </c>
      <c r="AG20" s="59"/>
      <c r="AH20" t="s">
        <v>53</v>
      </c>
      <c r="AI20" t="s">
        <v>49</v>
      </c>
      <c r="AJ20">
        <v>650</v>
      </c>
      <c r="AK20">
        <v>160</v>
      </c>
      <c r="AN20" t="s">
        <v>130</v>
      </c>
      <c r="AO20" t="s">
        <v>49</v>
      </c>
      <c r="AP20">
        <v>660</v>
      </c>
      <c r="AQ20" s="59">
        <v>2520</v>
      </c>
      <c r="AS20" t="s">
        <v>130</v>
      </c>
      <c r="AT20" t="s">
        <v>49</v>
      </c>
      <c r="AU20">
        <v>660</v>
      </c>
      <c r="AV20" s="59">
        <v>3650</v>
      </c>
      <c r="AX20" t="s">
        <v>130</v>
      </c>
      <c r="AY20" t="s">
        <v>49</v>
      </c>
      <c r="AZ20">
        <v>660</v>
      </c>
      <c r="BA20" s="59">
        <v>5390</v>
      </c>
      <c r="BC20" t="s">
        <v>130</v>
      </c>
      <c r="BD20" t="s">
        <v>132</v>
      </c>
      <c r="BE20">
        <v>660</v>
      </c>
      <c r="BF20">
        <v>29</v>
      </c>
    </row>
    <row r="21" spans="1:58" x14ac:dyDescent="0.25">
      <c r="A21" s="11" t="s">
        <v>17</v>
      </c>
      <c r="B21" s="11">
        <v>41210</v>
      </c>
      <c r="C21" s="11">
        <v>36720</v>
      </c>
      <c r="D21" s="11">
        <v>34520</v>
      </c>
      <c r="E21" s="11"/>
      <c r="F21" s="14">
        <v>43820</v>
      </c>
      <c r="G21" s="15">
        <f>M40</f>
        <v>34470</v>
      </c>
      <c r="H21" s="13">
        <v>33730</v>
      </c>
      <c r="I21" s="37">
        <v>41239</v>
      </c>
      <c r="J21" s="19">
        <v>32070</v>
      </c>
      <c r="K21" s="89">
        <v>43790</v>
      </c>
      <c r="L21" s="19"/>
      <c r="M21" s="23">
        <f t="shared" si="0"/>
        <v>37952.111111111109</v>
      </c>
      <c r="S21" s="57" t="s">
        <v>48</v>
      </c>
      <c r="T21" s="57" t="s">
        <v>60</v>
      </c>
      <c r="U21" s="57" t="s">
        <v>50</v>
      </c>
      <c r="V21" s="58">
        <v>1930</v>
      </c>
      <c r="X21" t="s">
        <v>53</v>
      </c>
      <c r="Y21" t="s">
        <v>78</v>
      </c>
      <c r="Z21" t="s">
        <v>55</v>
      </c>
      <c r="AA21">
        <v>840</v>
      </c>
      <c r="AC21" t="s">
        <v>48</v>
      </c>
      <c r="AD21" t="s">
        <v>49</v>
      </c>
      <c r="AE21" t="s">
        <v>51</v>
      </c>
      <c r="AF21">
        <v>860</v>
      </c>
      <c r="AH21" t="s">
        <v>53</v>
      </c>
      <c r="AI21" t="s">
        <v>49</v>
      </c>
      <c r="AJ21">
        <v>650</v>
      </c>
      <c r="AK21" s="59">
        <v>9640</v>
      </c>
      <c r="AN21" t="s">
        <v>130</v>
      </c>
      <c r="AO21" t="s">
        <v>49</v>
      </c>
      <c r="AP21">
        <v>660</v>
      </c>
      <c r="AQ21" s="59">
        <v>5150</v>
      </c>
      <c r="AS21" t="s">
        <v>130</v>
      </c>
      <c r="AT21" t="s">
        <v>49</v>
      </c>
      <c r="AU21">
        <v>660</v>
      </c>
      <c r="AV21" s="59">
        <v>2280</v>
      </c>
      <c r="AX21" t="s">
        <v>130</v>
      </c>
      <c r="AY21" t="s">
        <v>65</v>
      </c>
      <c r="AZ21">
        <v>660</v>
      </c>
      <c r="BA21" s="59">
        <v>1030</v>
      </c>
      <c r="BC21" t="s">
        <v>130</v>
      </c>
      <c r="BD21" t="s">
        <v>133</v>
      </c>
      <c r="BE21">
        <v>660</v>
      </c>
      <c r="BF21">
        <v>29</v>
      </c>
    </row>
    <row r="22" spans="1:58" x14ac:dyDescent="0.25">
      <c r="A22" s="16" t="s">
        <v>18</v>
      </c>
      <c r="B22" s="17">
        <v>371360</v>
      </c>
      <c r="C22" s="17">
        <v>352560</v>
      </c>
      <c r="D22" s="17">
        <v>362985</v>
      </c>
      <c r="E22" s="17">
        <v>0</v>
      </c>
      <c r="F22" s="18">
        <f>SUM(F18:F21)</f>
        <v>140430</v>
      </c>
      <c r="G22" s="18">
        <f>SUM(G10:G21)</f>
        <v>370310</v>
      </c>
      <c r="H22" s="18">
        <f>SUM(H10:H21)</f>
        <v>383880</v>
      </c>
      <c r="I22" s="18">
        <f>SUM(I10:I21)</f>
        <v>399932</v>
      </c>
      <c r="J22" s="88">
        <f t="shared" ref="J22:L22" si="1">SUM(J10:J21)</f>
        <v>413630</v>
      </c>
      <c r="K22" s="88">
        <f t="shared" si="1"/>
        <v>475230</v>
      </c>
      <c r="L22" s="85"/>
      <c r="M22" s="22">
        <f>SUM(M10:M21)</f>
        <v>396391.61111111107</v>
      </c>
      <c r="S22" s="60" t="s">
        <v>48</v>
      </c>
      <c r="T22" s="60" t="s">
        <v>65</v>
      </c>
      <c r="U22" s="60" t="s">
        <v>50</v>
      </c>
      <c r="V22" s="61">
        <v>1050</v>
      </c>
      <c r="X22" t="s">
        <v>48</v>
      </c>
      <c r="Y22" t="s">
        <v>49</v>
      </c>
      <c r="Z22" t="s">
        <v>51</v>
      </c>
      <c r="AA22" s="59">
        <v>1580</v>
      </c>
      <c r="AC22" t="s">
        <v>53</v>
      </c>
      <c r="AD22" t="s">
        <v>49</v>
      </c>
      <c r="AE22" t="s">
        <v>54</v>
      </c>
      <c r="AF22">
        <v>360</v>
      </c>
      <c r="AH22" t="s">
        <v>53</v>
      </c>
      <c r="AI22" t="s">
        <v>49</v>
      </c>
      <c r="AJ22">
        <v>650</v>
      </c>
      <c r="AK22">
        <v>470</v>
      </c>
      <c r="AN22" t="s">
        <v>130</v>
      </c>
      <c r="AO22" t="s">
        <v>49</v>
      </c>
      <c r="AP22">
        <v>660</v>
      </c>
      <c r="AQ22" s="59">
        <v>2480</v>
      </c>
      <c r="AS22" t="s">
        <v>130</v>
      </c>
      <c r="AT22" t="s">
        <v>49</v>
      </c>
      <c r="AU22">
        <v>660</v>
      </c>
      <c r="AV22" s="59">
        <v>5140</v>
      </c>
      <c r="AX22" t="s">
        <v>130</v>
      </c>
      <c r="AY22" t="s">
        <v>78</v>
      </c>
      <c r="AZ22">
        <v>660</v>
      </c>
      <c r="BA22">
        <v>430</v>
      </c>
      <c r="BC22" t="s">
        <v>130</v>
      </c>
      <c r="BD22" t="s">
        <v>49</v>
      </c>
      <c r="BE22">
        <v>660</v>
      </c>
      <c r="BF22" s="59">
        <v>2560</v>
      </c>
    </row>
    <row r="23" spans="1:58" x14ac:dyDescent="0.25">
      <c r="A23" s="19"/>
      <c r="B23" s="14">
        <f>SUM(B10:B21)/12</f>
        <v>30946.666666666668</v>
      </c>
      <c r="C23" s="14">
        <f>SUM(C10:C21)/12</f>
        <v>29380</v>
      </c>
      <c r="D23" s="14">
        <f>SUM(D10:D21)/12</f>
        <v>30248.75</v>
      </c>
      <c r="E23" s="14" t="e">
        <f t="shared" ref="E23:F23" si="2">SUM(E10:E21)/COUNT(E10:E21)*12</f>
        <v>#DIV/0!</v>
      </c>
      <c r="F23" s="14">
        <f t="shared" si="2"/>
        <v>421290</v>
      </c>
      <c r="G23" s="14">
        <f>SUM(G10:G21)/COUNT(G10:G21)*12</f>
        <v>370310</v>
      </c>
      <c r="H23" s="14">
        <f>SUM(H10:H21)/COUNT(H10:H21)*12</f>
        <v>383880</v>
      </c>
      <c r="I23" s="14">
        <f t="shared" ref="I23" si="3">SUM(I10:I21)/12</f>
        <v>33327.666666666664</v>
      </c>
      <c r="J23" s="14">
        <f>SUM(J10:J21)/12</f>
        <v>34469.166666666664</v>
      </c>
      <c r="K23" s="14">
        <f>SUM(K10:K21)/12</f>
        <v>39602.5</v>
      </c>
      <c r="L23" s="72"/>
      <c r="S23" s="57" t="s">
        <v>48</v>
      </c>
      <c r="T23" s="57" t="s">
        <v>65</v>
      </c>
      <c r="U23" s="57" t="s">
        <v>52</v>
      </c>
      <c r="V23" s="57">
        <v>460</v>
      </c>
      <c r="X23" t="s">
        <v>53</v>
      </c>
      <c r="Y23" t="s">
        <v>49</v>
      </c>
      <c r="Z23" t="s">
        <v>54</v>
      </c>
      <c r="AA23">
        <v>40</v>
      </c>
      <c r="AC23" t="s">
        <v>53</v>
      </c>
      <c r="AD23" t="s">
        <v>49</v>
      </c>
      <c r="AE23" t="s">
        <v>55</v>
      </c>
      <c r="AF23" s="59">
        <v>6060</v>
      </c>
      <c r="AG23" s="59"/>
      <c r="AH23" t="s">
        <v>53</v>
      </c>
      <c r="AI23" t="s">
        <v>49</v>
      </c>
      <c r="AJ23">
        <v>650</v>
      </c>
      <c r="AK23" s="59">
        <v>12150</v>
      </c>
      <c r="AN23" t="s">
        <v>130</v>
      </c>
      <c r="AO23" t="s">
        <v>49</v>
      </c>
      <c r="AP23">
        <v>660</v>
      </c>
      <c r="AQ23" s="59">
        <v>5950</v>
      </c>
      <c r="AS23" t="s">
        <v>130</v>
      </c>
      <c r="AT23" t="s">
        <v>49</v>
      </c>
      <c r="AU23">
        <v>660</v>
      </c>
      <c r="AV23" s="59">
        <v>2980</v>
      </c>
      <c r="AX23" t="s">
        <v>130</v>
      </c>
      <c r="AY23" t="s">
        <v>131</v>
      </c>
      <c r="AZ23">
        <v>660</v>
      </c>
      <c r="BA23">
        <v>31</v>
      </c>
      <c r="BC23" t="s">
        <v>130</v>
      </c>
      <c r="BD23" t="s">
        <v>65</v>
      </c>
      <c r="BE23">
        <v>660</v>
      </c>
      <c r="BF23">
        <v>900</v>
      </c>
    </row>
    <row r="24" spans="1:58" x14ac:dyDescent="0.25">
      <c r="A24" s="11" t="s">
        <v>19</v>
      </c>
      <c r="B24" s="20">
        <f>B23/Frumgöng!$J$22</f>
        <v>7.4817268251013383E-2</v>
      </c>
      <c r="C24" s="20">
        <f>C23/Frumgöng!$J$22</f>
        <v>7.1029664192635927E-2</v>
      </c>
      <c r="D24" s="20">
        <f>D23/Frumgöng!$J$22</f>
        <v>7.3129971230326621E-2</v>
      </c>
      <c r="E24" s="20" t="e">
        <f>E23/Frumgöng!$J$22</f>
        <v>#DIV/0!</v>
      </c>
      <c r="F24" s="20">
        <f>F23/Frumgöng!$J$22</f>
        <v>1.018518966225854</v>
      </c>
      <c r="G24" s="20">
        <f>G23/Frumgöng!$J$22</f>
        <v>0.89526871841984379</v>
      </c>
      <c r="H24" s="20">
        <f>H23/Frumgöng!$J$22</f>
        <v>0.92807581655102389</v>
      </c>
      <c r="I24" s="20">
        <f>I23/$G$17</f>
        <v>0.97964922594552217</v>
      </c>
      <c r="J24" s="129">
        <f>J23/$G$17</f>
        <v>1.0132030178326474</v>
      </c>
      <c r="K24" s="129">
        <f>K23/$G$17</f>
        <v>1.1640946502057614</v>
      </c>
      <c r="L24" s="86"/>
      <c r="P24" s="44"/>
      <c r="S24" s="60" t="s">
        <v>48</v>
      </c>
      <c r="T24" s="60" t="s">
        <v>65</v>
      </c>
      <c r="U24" s="60" t="s">
        <v>51</v>
      </c>
      <c r="V24" s="60">
        <v>180</v>
      </c>
      <c r="X24" t="s">
        <v>53</v>
      </c>
      <c r="Y24" t="s">
        <v>49</v>
      </c>
      <c r="Z24" t="s">
        <v>55</v>
      </c>
      <c r="AA24" s="59">
        <v>5090</v>
      </c>
      <c r="AC24" t="s">
        <v>53</v>
      </c>
      <c r="AD24" t="s">
        <v>65</v>
      </c>
      <c r="AE24" t="s">
        <v>54</v>
      </c>
      <c r="AF24">
        <v>220</v>
      </c>
      <c r="AH24" t="s">
        <v>53</v>
      </c>
      <c r="AI24" t="s">
        <v>49</v>
      </c>
      <c r="AJ24">
        <v>650</v>
      </c>
      <c r="AK24">
        <v>450</v>
      </c>
      <c r="AN24" t="s">
        <v>130</v>
      </c>
      <c r="AO24" t="s">
        <v>49</v>
      </c>
      <c r="AP24">
        <v>660</v>
      </c>
      <c r="AQ24" s="59">
        <v>2790</v>
      </c>
      <c r="AS24" t="s">
        <v>130</v>
      </c>
      <c r="AT24" t="s">
        <v>49</v>
      </c>
      <c r="AU24">
        <v>660</v>
      </c>
      <c r="AV24" s="59">
        <v>5920</v>
      </c>
      <c r="AX24" t="s">
        <v>130</v>
      </c>
      <c r="AY24" t="s">
        <v>132</v>
      </c>
      <c r="AZ24">
        <v>660</v>
      </c>
      <c r="BA24">
        <v>31</v>
      </c>
      <c r="BC24" t="s">
        <v>130</v>
      </c>
      <c r="BD24" t="s">
        <v>131</v>
      </c>
      <c r="BE24">
        <v>660</v>
      </c>
      <c r="BF24">
        <v>31</v>
      </c>
    </row>
    <row r="25" spans="1:58" x14ac:dyDescent="0.25">
      <c r="A25" s="11" t="s">
        <v>20</v>
      </c>
      <c r="B25" s="21" t="e">
        <f>1-(B23/#REF!)</f>
        <v>#REF!</v>
      </c>
      <c r="C25" s="21">
        <f t="shared" ref="C25:H25" si="4">1-(C23/B23)</f>
        <v>5.0624730719517452E-2</v>
      </c>
      <c r="D25" s="21">
        <f t="shared" si="4"/>
        <v>-2.9569434989789034E-2</v>
      </c>
      <c r="E25" s="21" t="e">
        <f t="shared" si="4"/>
        <v>#DIV/0!</v>
      </c>
      <c r="F25" s="21" t="e">
        <f t="shared" si="4"/>
        <v>#DIV/0!</v>
      </c>
      <c r="G25" s="21">
        <f t="shared" si="4"/>
        <v>0.12100928101782615</v>
      </c>
      <c r="H25" s="21">
        <f t="shared" si="4"/>
        <v>-3.6644973130620206E-2</v>
      </c>
      <c r="I25" s="21">
        <f>(I23/H23)-1</f>
        <v>-0.91318207078600955</v>
      </c>
      <c r="J25" s="21">
        <f>(J23/I23)-1</f>
        <v>3.4250822639848799E-2</v>
      </c>
      <c r="K25" s="21">
        <f>(K23/J23)-1</f>
        <v>0.14892536808258594</v>
      </c>
      <c r="L25" s="87"/>
      <c r="S25" s="57" t="s">
        <v>53</v>
      </c>
      <c r="T25" s="57" t="s">
        <v>65</v>
      </c>
      <c r="U25" s="57" t="s">
        <v>55</v>
      </c>
      <c r="V25" s="58">
        <v>2570</v>
      </c>
      <c r="X25" t="s">
        <v>48</v>
      </c>
      <c r="Y25" t="s">
        <v>60</v>
      </c>
      <c r="Z25" t="s">
        <v>51</v>
      </c>
      <c r="AA25" s="59">
        <v>1680</v>
      </c>
      <c r="AC25" t="s">
        <v>53</v>
      </c>
      <c r="AD25" t="s">
        <v>65</v>
      </c>
      <c r="AE25" t="s">
        <v>55</v>
      </c>
      <c r="AF25" s="59">
        <v>2400</v>
      </c>
      <c r="AG25" s="59"/>
      <c r="AH25" t="s">
        <v>53</v>
      </c>
      <c r="AI25" t="s">
        <v>49</v>
      </c>
      <c r="AJ25">
        <v>650</v>
      </c>
      <c r="AK25" s="59">
        <v>11340</v>
      </c>
      <c r="AN25" t="s">
        <v>130</v>
      </c>
      <c r="AO25" t="s">
        <v>49</v>
      </c>
      <c r="AP25">
        <v>660</v>
      </c>
      <c r="AQ25" s="59">
        <v>5560</v>
      </c>
      <c r="AS25" t="s">
        <v>130</v>
      </c>
      <c r="AT25" t="s">
        <v>49</v>
      </c>
      <c r="AU25">
        <v>660</v>
      </c>
      <c r="AV25" s="59">
        <v>3410</v>
      </c>
      <c r="AX25" t="s">
        <v>130</v>
      </c>
      <c r="AY25" t="s">
        <v>133</v>
      </c>
      <c r="AZ25">
        <v>660</v>
      </c>
      <c r="BA25">
        <v>31</v>
      </c>
      <c r="BC25" t="s">
        <v>130</v>
      </c>
      <c r="BD25" t="s">
        <v>132</v>
      </c>
      <c r="BE25">
        <v>660</v>
      </c>
      <c r="BF25">
        <v>31</v>
      </c>
    </row>
    <row r="26" spans="1:58" x14ac:dyDescent="0.25">
      <c r="A26" s="48" t="s">
        <v>36</v>
      </c>
      <c r="B26" s="47">
        <f>B22/B8</f>
        <v>161.81263616557735</v>
      </c>
      <c r="C26" s="47">
        <f t="shared" ref="C26:K26" si="5">C22/C8</f>
        <v>153.35363201391908</v>
      </c>
      <c r="D26" s="47">
        <f t="shared" si="5"/>
        <v>146.83859223300971</v>
      </c>
      <c r="E26" s="47">
        <f t="shared" si="5"/>
        <v>0</v>
      </c>
      <c r="F26" s="47">
        <f t="shared" si="5"/>
        <v>61.189542483660134</v>
      </c>
      <c r="G26" s="47">
        <f t="shared" si="5"/>
        <v>161.07438016528926</v>
      </c>
      <c r="H26" s="47">
        <f t="shared" si="5"/>
        <v>155.29126213592232</v>
      </c>
      <c r="I26" s="47">
        <f t="shared" si="5"/>
        <v>146.60263929618768</v>
      </c>
      <c r="J26">
        <f t="shared" si="5"/>
        <v>162.46268656716418</v>
      </c>
      <c r="K26" t="e">
        <f t="shared" si="5"/>
        <v>#DIV/0!</v>
      </c>
      <c r="S26" s="60" t="s">
        <v>58</v>
      </c>
      <c r="T26" s="60" t="s">
        <v>65</v>
      </c>
      <c r="U26" s="60" t="s">
        <v>64</v>
      </c>
      <c r="V26" s="60">
        <v>660</v>
      </c>
      <c r="X26" t="s">
        <v>48</v>
      </c>
      <c r="Y26" t="s">
        <v>60</v>
      </c>
      <c r="Z26" t="s">
        <v>51</v>
      </c>
      <c r="AA26">
        <v>750</v>
      </c>
      <c r="AC26" t="s">
        <v>53</v>
      </c>
      <c r="AD26" t="s">
        <v>72</v>
      </c>
      <c r="AE26" t="s">
        <v>76</v>
      </c>
      <c r="AF26" s="59">
        <v>2110</v>
      </c>
      <c r="AG26" s="59"/>
      <c r="AH26" t="s">
        <v>53</v>
      </c>
      <c r="AI26" t="s">
        <v>49</v>
      </c>
      <c r="AJ26">
        <v>650</v>
      </c>
      <c r="AK26">
        <v>220</v>
      </c>
      <c r="AN26" t="s">
        <v>130</v>
      </c>
      <c r="AO26" t="s">
        <v>49</v>
      </c>
      <c r="AP26">
        <v>660</v>
      </c>
      <c r="AQ26" s="59">
        <v>2550</v>
      </c>
      <c r="AS26" t="s">
        <v>130</v>
      </c>
      <c r="AT26" t="s">
        <v>49</v>
      </c>
      <c r="AU26">
        <v>660</v>
      </c>
      <c r="AV26" s="59">
        <v>9470</v>
      </c>
      <c r="AX26" t="s">
        <v>130</v>
      </c>
      <c r="AY26" t="s">
        <v>49</v>
      </c>
      <c r="AZ26">
        <v>660</v>
      </c>
      <c r="BA26" s="59">
        <v>2710</v>
      </c>
      <c r="BC26" t="s">
        <v>130</v>
      </c>
      <c r="BD26" t="s">
        <v>133</v>
      </c>
      <c r="BE26">
        <v>660</v>
      </c>
      <c r="BF26">
        <v>31</v>
      </c>
    </row>
    <row r="27" spans="1:58" x14ac:dyDescent="0.25">
      <c r="A27" s="50"/>
      <c r="B27" s="47"/>
      <c r="C27" s="47"/>
      <c r="D27" s="47"/>
      <c r="E27" s="47"/>
      <c r="F27" s="47"/>
      <c r="G27" s="47"/>
      <c r="H27" s="47"/>
      <c r="I27" s="47"/>
      <c r="M27" s="47"/>
      <c r="S27" s="57" t="s">
        <v>58</v>
      </c>
      <c r="T27" s="57" t="s">
        <v>65</v>
      </c>
      <c r="U27" s="57" t="s">
        <v>62</v>
      </c>
      <c r="V27" s="57">
        <v>400</v>
      </c>
      <c r="X27" t="s">
        <v>48</v>
      </c>
      <c r="Y27" t="s">
        <v>80</v>
      </c>
      <c r="Z27" t="s">
        <v>51</v>
      </c>
      <c r="AA27" s="59">
        <v>4830</v>
      </c>
      <c r="AC27" t="s">
        <v>53</v>
      </c>
      <c r="AD27" t="s">
        <v>78</v>
      </c>
      <c r="AE27" t="s">
        <v>55</v>
      </c>
      <c r="AF27">
        <v>410</v>
      </c>
      <c r="AH27" t="s">
        <v>53</v>
      </c>
      <c r="AI27" t="s">
        <v>49</v>
      </c>
      <c r="AJ27">
        <v>650</v>
      </c>
      <c r="AK27" s="59">
        <v>9410</v>
      </c>
      <c r="AN27" t="s">
        <v>130</v>
      </c>
      <c r="AO27" t="s">
        <v>49</v>
      </c>
      <c r="AP27">
        <v>660</v>
      </c>
      <c r="AQ27" s="59">
        <v>4890</v>
      </c>
      <c r="AS27" t="s">
        <v>130</v>
      </c>
      <c r="AT27" t="s">
        <v>49</v>
      </c>
      <c r="AU27">
        <v>660</v>
      </c>
      <c r="AV27" s="59">
        <v>5520</v>
      </c>
      <c r="AX27" t="s">
        <v>130</v>
      </c>
      <c r="AY27" t="s">
        <v>65</v>
      </c>
      <c r="AZ27">
        <v>660</v>
      </c>
      <c r="BA27">
        <v>950</v>
      </c>
      <c r="BC27" t="s">
        <v>130</v>
      </c>
      <c r="BD27" t="s">
        <v>49</v>
      </c>
      <c r="BE27">
        <v>660</v>
      </c>
      <c r="BF27" s="59">
        <v>6480</v>
      </c>
    </row>
    <row r="28" spans="1:58" ht="14.4" thickBot="1" x14ac:dyDescent="0.3">
      <c r="S28" s="60" t="s">
        <v>53</v>
      </c>
      <c r="T28" s="60" t="s">
        <v>78</v>
      </c>
      <c r="U28" s="60" t="s">
        <v>55</v>
      </c>
      <c r="V28" s="61">
        <v>1000</v>
      </c>
      <c r="X28" t="s">
        <v>53</v>
      </c>
      <c r="Y28" t="s">
        <v>65</v>
      </c>
      <c r="Z28" t="s">
        <v>54</v>
      </c>
      <c r="AA28">
        <v>140</v>
      </c>
      <c r="AC28" t="s">
        <v>48</v>
      </c>
      <c r="AD28" t="s">
        <v>49</v>
      </c>
      <c r="AE28" t="s">
        <v>51</v>
      </c>
      <c r="AF28">
        <v>20</v>
      </c>
      <c r="AH28" t="s">
        <v>53</v>
      </c>
      <c r="AI28" t="s">
        <v>49</v>
      </c>
      <c r="AJ28">
        <v>650</v>
      </c>
      <c r="AK28">
        <v>440</v>
      </c>
      <c r="AN28" t="s">
        <v>130</v>
      </c>
      <c r="AO28" t="s">
        <v>49</v>
      </c>
      <c r="AP28">
        <v>660</v>
      </c>
      <c r="AQ28" s="59">
        <v>2370</v>
      </c>
      <c r="AS28" t="s">
        <v>130</v>
      </c>
      <c r="AT28" t="s">
        <v>49</v>
      </c>
      <c r="AU28">
        <v>660</v>
      </c>
      <c r="AV28" s="59">
        <v>5870</v>
      </c>
      <c r="AX28" t="s">
        <v>130</v>
      </c>
      <c r="AY28" t="s">
        <v>131</v>
      </c>
      <c r="AZ28">
        <v>660</v>
      </c>
      <c r="BA28">
        <v>30</v>
      </c>
      <c r="BC28" t="s">
        <v>130</v>
      </c>
      <c r="BD28" t="s">
        <v>65</v>
      </c>
      <c r="BE28">
        <v>660</v>
      </c>
      <c r="BF28" s="59">
        <v>1530</v>
      </c>
    </row>
    <row r="29" spans="1:58" ht="14.4" thickBot="1" x14ac:dyDescent="0.3">
      <c r="A29" s="25" t="s">
        <v>22</v>
      </c>
      <c r="B29" s="26">
        <v>42005</v>
      </c>
      <c r="C29" s="26">
        <v>42036</v>
      </c>
      <c r="D29" s="26">
        <v>42064</v>
      </c>
      <c r="E29" s="26">
        <v>42095</v>
      </c>
      <c r="F29" s="26">
        <v>42125</v>
      </c>
      <c r="G29" s="26">
        <v>42156</v>
      </c>
      <c r="H29" s="26">
        <v>42186</v>
      </c>
      <c r="I29" s="26">
        <v>42217</v>
      </c>
      <c r="J29" s="26">
        <v>42248</v>
      </c>
      <c r="K29" s="26">
        <v>42278</v>
      </c>
      <c r="L29" s="26">
        <v>42309</v>
      </c>
      <c r="M29" s="26">
        <v>42339</v>
      </c>
      <c r="N29" s="25" t="s">
        <v>23</v>
      </c>
      <c r="O29" s="27" t="s">
        <v>24</v>
      </c>
      <c r="P29" s="28" t="s">
        <v>25</v>
      </c>
      <c r="S29" s="57" t="s">
        <v>58</v>
      </c>
      <c r="T29" s="57" t="s">
        <v>81</v>
      </c>
      <c r="U29" s="57" t="s">
        <v>62</v>
      </c>
      <c r="V29" s="57">
        <v>1</v>
      </c>
      <c r="X29" t="s">
        <v>53</v>
      </c>
      <c r="Y29" t="s">
        <v>65</v>
      </c>
      <c r="Z29" t="s">
        <v>55</v>
      </c>
      <c r="AA29" s="59">
        <v>2800</v>
      </c>
      <c r="AC29" t="s">
        <v>48</v>
      </c>
      <c r="AD29" t="s">
        <v>49</v>
      </c>
      <c r="AE29" t="s">
        <v>51</v>
      </c>
      <c r="AF29">
        <v>380</v>
      </c>
      <c r="AH29" t="s">
        <v>53</v>
      </c>
      <c r="AI29" t="s">
        <v>49</v>
      </c>
      <c r="AJ29">
        <v>650</v>
      </c>
      <c r="AK29" s="59">
        <v>8320</v>
      </c>
      <c r="AN29" t="s">
        <v>130</v>
      </c>
      <c r="AO29" t="s">
        <v>78</v>
      </c>
      <c r="AP29">
        <v>660</v>
      </c>
      <c r="AQ29">
        <v>360</v>
      </c>
      <c r="AS29" t="s">
        <v>130</v>
      </c>
      <c r="AT29" t="s">
        <v>49</v>
      </c>
      <c r="AU29">
        <v>660</v>
      </c>
      <c r="AV29" s="59">
        <v>3820</v>
      </c>
      <c r="AX29" t="s">
        <v>130</v>
      </c>
      <c r="AY29" t="s">
        <v>132</v>
      </c>
      <c r="AZ29">
        <v>660</v>
      </c>
      <c r="BA29">
        <v>30</v>
      </c>
      <c r="BC29" t="s">
        <v>130</v>
      </c>
      <c r="BD29" t="s">
        <v>78</v>
      </c>
      <c r="BE29">
        <v>660</v>
      </c>
      <c r="BF29">
        <v>530</v>
      </c>
    </row>
    <row r="30" spans="1:58" x14ac:dyDescent="0.25">
      <c r="A30" s="29" t="s">
        <v>37</v>
      </c>
      <c r="D30" s="23"/>
      <c r="J30" s="23">
        <v>15210</v>
      </c>
      <c r="K30" s="23">
        <v>13480</v>
      </c>
      <c r="L30" s="23">
        <v>15350</v>
      </c>
      <c r="M30" s="23">
        <v>20070</v>
      </c>
      <c r="N30" s="30">
        <f>SUM(B30:M30)</f>
        <v>64110</v>
      </c>
      <c r="O30" s="31">
        <f>N30/$N$33</f>
        <v>0.45652638325144201</v>
      </c>
      <c r="P30" s="32">
        <f>SUM(B30:M30)/COUNT(B30:M30)</f>
        <v>16027.5</v>
      </c>
      <c r="S30" s="60" t="s">
        <v>58</v>
      </c>
      <c r="T30" s="62" t="s">
        <v>49</v>
      </c>
      <c r="U30" s="62" t="s">
        <v>62</v>
      </c>
      <c r="V30" s="62">
        <v>220</v>
      </c>
      <c r="X30" t="s">
        <v>48</v>
      </c>
      <c r="Y30" t="s">
        <v>78</v>
      </c>
      <c r="Z30" t="s">
        <v>51</v>
      </c>
      <c r="AA30">
        <v>620</v>
      </c>
      <c r="AC30" t="s">
        <v>53</v>
      </c>
      <c r="AD30" t="s">
        <v>49</v>
      </c>
      <c r="AE30" t="s">
        <v>54</v>
      </c>
      <c r="AF30">
        <v>110</v>
      </c>
      <c r="AH30" t="s">
        <v>53</v>
      </c>
      <c r="AI30" t="s">
        <v>49</v>
      </c>
      <c r="AJ30">
        <v>650</v>
      </c>
      <c r="AK30">
        <v>600</v>
      </c>
      <c r="AN30" t="s">
        <v>130</v>
      </c>
      <c r="AO30" t="s">
        <v>78</v>
      </c>
      <c r="AP30">
        <v>660</v>
      </c>
      <c r="AQ30">
        <v>110</v>
      </c>
      <c r="AS30" t="s">
        <v>130</v>
      </c>
      <c r="AT30" t="s">
        <v>49</v>
      </c>
      <c r="AU30">
        <v>660</v>
      </c>
      <c r="AV30" s="59">
        <v>3080</v>
      </c>
      <c r="AX30" t="s">
        <v>130</v>
      </c>
      <c r="AY30" t="s">
        <v>133</v>
      </c>
      <c r="AZ30">
        <v>660</v>
      </c>
      <c r="BA30">
        <v>30</v>
      </c>
      <c r="BC30" t="s">
        <v>130</v>
      </c>
      <c r="BD30" t="s">
        <v>131</v>
      </c>
      <c r="BE30">
        <v>660</v>
      </c>
      <c r="BF30">
        <v>30</v>
      </c>
    </row>
    <row r="31" spans="1:58" x14ac:dyDescent="0.25">
      <c r="A31" s="29" t="s">
        <v>27</v>
      </c>
      <c r="J31" s="23">
        <v>13910</v>
      </c>
      <c r="K31" s="23">
        <v>7980</v>
      </c>
      <c r="L31" s="23">
        <v>11750</v>
      </c>
      <c r="M31" s="23">
        <v>13680</v>
      </c>
      <c r="N31" s="30">
        <f t="shared" ref="N31:N32" si="6">SUM(B31:M31)</f>
        <v>47320</v>
      </c>
      <c r="O31" s="31">
        <f>N31/$N$33</f>
        <v>0.33696503596097699</v>
      </c>
      <c r="P31" s="32">
        <f t="shared" ref="P31:P32" si="7">SUM(B31:M31)/COUNT(B31:M31)</f>
        <v>11830</v>
      </c>
      <c r="S31" s="57" t="s">
        <v>58</v>
      </c>
      <c r="T31" s="63" t="s">
        <v>49</v>
      </c>
      <c r="U31" s="63" t="s">
        <v>64</v>
      </c>
      <c r="V31" s="64">
        <v>1580</v>
      </c>
      <c r="X31" t="s">
        <v>48</v>
      </c>
      <c r="Y31" t="s">
        <v>49</v>
      </c>
      <c r="Z31" t="s">
        <v>51</v>
      </c>
      <c r="AA31">
        <v>156</v>
      </c>
      <c r="AC31" t="s">
        <v>53</v>
      </c>
      <c r="AD31" t="s">
        <v>49</v>
      </c>
      <c r="AE31" t="s">
        <v>55</v>
      </c>
      <c r="AF31" s="59">
        <v>5000</v>
      </c>
      <c r="AG31" s="59"/>
      <c r="AH31" t="s">
        <v>53</v>
      </c>
      <c r="AI31" t="s">
        <v>49</v>
      </c>
      <c r="AJ31">
        <v>650</v>
      </c>
      <c r="AK31" s="59">
        <v>10240</v>
      </c>
      <c r="AN31" t="s">
        <v>130</v>
      </c>
      <c r="AO31" t="s">
        <v>78</v>
      </c>
      <c r="AP31">
        <v>660</v>
      </c>
      <c r="AQ31">
        <v>380</v>
      </c>
      <c r="AS31" t="s">
        <v>130</v>
      </c>
      <c r="AT31" t="s">
        <v>68</v>
      </c>
      <c r="AU31">
        <v>660</v>
      </c>
      <c r="AV31">
        <v>110</v>
      </c>
      <c r="AX31" t="s">
        <v>130</v>
      </c>
      <c r="AY31" t="s">
        <v>49</v>
      </c>
      <c r="AZ31">
        <v>660</v>
      </c>
      <c r="BA31" s="59">
        <v>5370</v>
      </c>
      <c r="BC31" t="s">
        <v>130</v>
      </c>
      <c r="BD31" t="s">
        <v>132</v>
      </c>
      <c r="BE31">
        <v>660</v>
      </c>
      <c r="BF31">
        <v>30</v>
      </c>
    </row>
    <row r="32" spans="1:58" ht="14.4" thickBot="1" x14ac:dyDescent="0.3">
      <c r="A32" s="29" t="s">
        <v>28</v>
      </c>
      <c r="J32" s="23">
        <v>7140</v>
      </c>
      <c r="K32" s="23">
        <v>710</v>
      </c>
      <c r="L32" s="23">
        <v>11080</v>
      </c>
      <c r="M32" s="23">
        <v>10070</v>
      </c>
      <c r="N32" s="30">
        <f t="shared" si="6"/>
        <v>29000</v>
      </c>
      <c r="O32" s="31">
        <f>N32/$N$33</f>
        <v>0.206508580787581</v>
      </c>
      <c r="P32" s="32">
        <f t="shared" si="7"/>
        <v>7250</v>
      </c>
      <c r="S32" s="60" t="s">
        <v>48</v>
      </c>
      <c r="T32" s="65" t="s">
        <v>49</v>
      </c>
      <c r="U32" s="65" t="s">
        <v>50</v>
      </c>
      <c r="V32" s="66">
        <v>4880</v>
      </c>
      <c r="X32" t="s">
        <v>53</v>
      </c>
      <c r="Y32" t="s">
        <v>49</v>
      </c>
      <c r="Z32" t="s">
        <v>54</v>
      </c>
      <c r="AA32">
        <v>190</v>
      </c>
      <c r="AC32" t="s">
        <v>56</v>
      </c>
      <c r="AD32" t="s">
        <v>49</v>
      </c>
      <c r="AE32" t="s">
        <v>57</v>
      </c>
      <c r="AF32">
        <v>170</v>
      </c>
      <c r="AH32" t="s">
        <v>53</v>
      </c>
      <c r="AI32" t="s">
        <v>49</v>
      </c>
      <c r="AJ32">
        <v>650</v>
      </c>
      <c r="AK32" s="59">
        <v>7840</v>
      </c>
      <c r="AN32" t="s">
        <v>130</v>
      </c>
      <c r="AO32" t="s">
        <v>78</v>
      </c>
      <c r="AP32">
        <v>660</v>
      </c>
      <c r="AQ32">
        <v>490</v>
      </c>
      <c r="AS32" t="s">
        <v>130</v>
      </c>
      <c r="AT32" t="s">
        <v>78</v>
      </c>
      <c r="AU32">
        <v>660</v>
      </c>
      <c r="AV32">
        <v>530</v>
      </c>
      <c r="AX32" t="s">
        <v>130</v>
      </c>
      <c r="AY32" t="s">
        <v>65</v>
      </c>
      <c r="AZ32">
        <v>660</v>
      </c>
      <c r="BA32" s="59">
        <v>1020</v>
      </c>
      <c r="BC32" t="s">
        <v>130</v>
      </c>
      <c r="BD32" t="s">
        <v>133</v>
      </c>
      <c r="BE32">
        <v>660</v>
      </c>
      <c r="BF32">
        <v>30</v>
      </c>
    </row>
    <row r="33" spans="1:58" ht="14.4" thickBot="1" x14ac:dyDescent="0.3">
      <c r="A33" s="33" t="s">
        <v>29</v>
      </c>
      <c r="B33" s="34">
        <f t="shared" ref="B33:I33" si="8">SUM(B30:B32)</f>
        <v>0</v>
      </c>
      <c r="C33" s="34">
        <f t="shared" si="8"/>
        <v>0</v>
      </c>
      <c r="D33" s="34">
        <f t="shared" si="8"/>
        <v>0</v>
      </c>
      <c r="E33" s="34">
        <f t="shared" si="8"/>
        <v>0</v>
      </c>
      <c r="F33" s="34">
        <f t="shared" si="8"/>
        <v>0</v>
      </c>
      <c r="G33" s="34">
        <f t="shared" si="8"/>
        <v>0</v>
      </c>
      <c r="H33" s="34">
        <f t="shared" si="8"/>
        <v>0</v>
      </c>
      <c r="I33" s="34">
        <f t="shared" si="8"/>
        <v>0</v>
      </c>
      <c r="J33" s="34">
        <f>SUM(J30:J32)</f>
        <v>36260</v>
      </c>
      <c r="K33" s="34">
        <f t="shared" ref="K33:L33" si="9">SUM(K30:K32)</f>
        <v>22170</v>
      </c>
      <c r="L33" s="34">
        <f t="shared" si="9"/>
        <v>38180</v>
      </c>
      <c r="M33" s="35">
        <f>SUM(M30:M32)</f>
        <v>43820</v>
      </c>
      <c r="N33" s="36">
        <f>SUM(B33:M33)</f>
        <v>140430</v>
      </c>
      <c r="O33" s="52">
        <f>SUM(O30:O32)</f>
        <v>1</v>
      </c>
      <c r="P33" s="28">
        <f>SUM(P30:P32)</f>
        <v>35107.5</v>
      </c>
      <c r="S33" s="57" t="s">
        <v>48</v>
      </c>
      <c r="T33" s="57" t="s">
        <v>49</v>
      </c>
      <c r="U33" s="57" t="s">
        <v>52</v>
      </c>
      <c r="V33" s="58">
        <v>3810</v>
      </c>
      <c r="X33" t="s">
        <v>53</v>
      </c>
      <c r="Y33" t="s">
        <v>49</v>
      </c>
      <c r="Z33" t="s">
        <v>55</v>
      </c>
      <c r="AA33" s="59">
        <v>8610</v>
      </c>
      <c r="AC33" t="s">
        <v>48</v>
      </c>
      <c r="AD33" t="s">
        <v>82</v>
      </c>
      <c r="AE33" t="s">
        <v>51</v>
      </c>
      <c r="AF33">
        <v>23</v>
      </c>
      <c r="AH33" t="s">
        <v>53</v>
      </c>
      <c r="AI33" t="s">
        <v>65</v>
      </c>
      <c r="AJ33">
        <v>650</v>
      </c>
      <c r="AK33">
        <v>110</v>
      </c>
      <c r="AN33" t="s">
        <v>130</v>
      </c>
      <c r="AO33" t="s">
        <v>78</v>
      </c>
      <c r="AP33">
        <v>660</v>
      </c>
      <c r="AQ33">
        <v>490</v>
      </c>
      <c r="AS33" t="s">
        <v>130</v>
      </c>
      <c r="AT33" t="s">
        <v>78</v>
      </c>
      <c r="AU33">
        <v>660</v>
      </c>
      <c r="AV33">
        <v>200</v>
      </c>
      <c r="AX33" t="s">
        <v>130</v>
      </c>
      <c r="AY33" t="s">
        <v>78</v>
      </c>
      <c r="AZ33">
        <v>660</v>
      </c>
      <c r="BA33">
        <v>420</v>
      </c>
      <c r="BC33" t="s">
        <v>130</v>
      </c>
      <c r="BD33" t="s">
        <v>49</v>
      </c>
      <c r="BE33">
        <v>660</v>
      </c>
      <c r="BF33" s="59">
        <v>2550</v>
      </c>
    </row>
    <row r="34" spans="1:58" x14ac:dyDescent="0.25"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8"/>
      <c r="P34" s="23"/>
      <c r="S34" s="60" t="s">
        <v>48</v>
      </c>
      <c r="T34" s="60" t="s">
        <v>49</v>
      </c>
      <c r="U34" s="60" t="s">
        <v>51</v>
      </c>
      <c r="V34" s="61">
        <v>2600</v>
      </c>
      <c r="X34" t="s">
        <v>53</v>
      </c>
      <c r="Y34" t="s">
        <v>65</v>
      </c>
      <c r="Z34" t="s">
        <v>54</v>
      </c>
      <c r="AA34">
        <v>80</v>
      </c>
      <c r="AC34" t="s">
        <v>48</v>
      </c>
      <c r="AD34" t="s">
        <v>83</v>
      </c>
      <c r="AE34" t="s">
        <v>51</v>
      </c>
      <c r="AF34">
        <v>4</v>
      </c>
      <c r="AH34" t="s">
        <v>53</v>
      </c>
      <c r="AI34" t="s">
        <v>65</v>
      </c>
      <c r="AJ34">
        <v>650</v>
      </c>
      <c r="AK34" s="59">
        <v>2980</v>
      </c>
      <c r="AN34" t="s">
        <v>130</v>
      </c>
      <c r="AO34" t="s">
        <v>78</v>
      </c>
      <c r="AP34">
        <v>660</v>
      </c>
      <c r="AQ34">
        <v>570</v>
      </c>
      <c r="AS34" t="s">
        <v>130</v>
      </c>
      <c r="AT34" t="s">
        <v>78</v>
      </c>
      <c r="AU34">
        <v>660</v>
      </c>
      <c r="AV34">
        <v>330</v>
      </c>
      <c r="AX34" t="s">
        <v>130</v>
      </c>
      <c r="AY34" t="s">
        <v>131</v>
      </c>
      <c r="AZ34">
        <v>660</v>
      </c>
      <c r="BA34">
        <v>31</v>
      </c>
      <c r="BC34" t="s">
        <v>130</v>
      </c>
      <c r="BD34" t="s">
        <v>78</v>
      </c>
      <c r="BE34">
        <v>660</v>
      </c>
      <c r="BF34">
        <v>590</v>
      </c>
    </row>
    <row r="35" spans="1:58" ht="14.4" thickBot="1" x14ac:dyDescent="0.3">
      <c r="S35" s="57" t="s">
        <v>53</v>
      </c>
      <c r="T35" s="57" t="s">
        <v>49</v>
      </c>
      <c r="U35" s="57" t="s">
        <v>55</v>
      </c>
      <c r="V35" s="58">
        <v>5010</v>
      </c>
      <c r="X35" t="s">
        <v>53</v>
      </c>
      <c r="Y35" t="s">
        <v>65</v>
      </c>
      <c r="Z35" t="s">
        <v>55</v>
      </c>
      <c r="AA35" s="59">
        <v>2380</v>
      </c>
      <c r="AC35" t="s">
        <v>48</v>
      </c>
      <c r="AD35" t="s">
        <v>66</v>
      </c>
      <c r="AE35" t="s">
        <v>51</v>
      </c>
      <c r="AF35" s="59">
        <v>1296</v>
      </c>
      <c r="AG35" s="59"/>
      <c r="AH35" t="s">
        <v>53</v>
      </c>
      <c r="AI35" t="s">
        <v>65</v>
      </c>
      <c r="AJ35">
        <v>650</v>
      </c>
      <c r="AK35">
        <v>120</v>
      </c>
      <c r="AN35" t="s">
        <v>130</v>
      </c>
      <c r="AO35" t="s">
        <v>78</v>
      </c>
      <c r="AP35">
        <v>660</v>
      </c>
      <c r="AQ35">
        <v>410</v>
      </c>
      <c r="AS35" t="s">
        <v>130</v>
      </c>
      <c r="AT35" t="s">
        <v>78</v>
      </c>
      <c r="AU35">
        <v>660</v>
      </c>
      <c r="AV35">
        <v>400</v>
      </c>
      <c r="AX35" t="s">
        <v>130</v>
      </c>
      <c r="AY35" t="s">
        <v>132</v>
      </c>
      <c r="AZ35">
        <v>660</v>
      </c>
      <c r="BA35">
        <v>31</v>
      </c>
      <c r="BC35" t="s">
        <v>130</v>
      </c>
      <c r="BD35" t="s">
        <v>131</v>
      </c>
      <c r="BE35">
        <v>660</v>
      </c>
      <c r="BF35">
        <v>31</v>
      </c>
    </row>
    <row r="36" spans="1:58" ht="14.4" thickBot="1" x14ac:dyDescent="0.3">
      <c r="A36" s="25" t="s">
        <v>30</v>
      </c>
      <c r="B36" s="39">
        <v>42370</v>
      </c>
      <c r="C36" s="39">
        <v>42401</v>
      </c>
      <c r="D36" s="39">
        <v>42430</v>
      </c>
      <c r="E36" s="39">
        <v>42461</v>
      </c>
      <c r="F36" s="39">
        <v>42491</v>
      </c>
      <c r="G36" s="39">
        <v>42522</v>
      </c>
      <c r="H36" s="39">
        <v>42552</v>
      </c>
      <c r="I36" s="39">
        <v>42583</v>
      </c>
      <c r="J36" s="39">
        <v>42614</v>
      </c>
      <c r="K36" s="39">
        <v>42644</v>
      </c>
      <c r="L36" s="39">
        <v>42675</v>
      </c>
      <c r="M36" s="39">
        <v>42705</v>
      </c>
      <c r="N36" s="25" t="s">
        <v>23</v>
      </c>
      <c r="O36" s="28" t="s">
        <v>24</v>
      </c>
      <c r="P36" s="28" t="s">
        <v>25</v>
      </c>
      <c r="S36" s="60" t="s">
        <v>48</v>
      </c>
      <c r="T36" s="60" t="s">
        <v>82</v>
      </c>
      <c r="U36" s="60" t="s">
        <v>50</v>
      </c>
      <c r="V36" s="60">
        <v>24</v>
      </c>
      <c r="X36" t="s">
        <v>53</v>
      </c>
      <c r="Y36" t="s">
        <v>72</v>
      </c>
      <c r="Z36" t="s">
        <v>76</v>
      </c>
      <c r="AA36" s="59">
        <v>3970</v>
      </c>
      <c r="AC36" t="s">
        <v>48</v>
      </c>
      <c r="AD36" t="s">
        <v>67</v>
      </c>
      <c r="AE36" t="s">
        <v>51</v>
      </c>
      <c r="AF36">
        <v>182</v>
      </c>
      <c r="AH36" t="s">
        <v>53</v>
      </c>
      <c r="AI36" t="s">
        <v>65</v>
      </c>
      <c r="AJ36">
        <v>650</v>
      </c>
      <c r="AK36" s="59">
        <v>2340</v>
      </c>
      <c r="AN36" t="s">
        <v>130</v>
      </c>
      <c r="AO36" t="s">
        <v>78</v>
      </c>
      <c r="AP36">
        <v>660</v>
      </c>
      <c r="AQ36">
        <v>380</v>
      </c>
      <c r="AS36" t="s">
        <v>130</v>
      </c>
      <c r="AT36" t="s">
        <v>78</v>
      </c>
      <c r="AU36">
        <v>660</v>
      </c>
      <c r="AV36">
        <v>620</v>
      </c>
      <c r="AX36" t="s">
        <v>130</v>
      </c>
      <c r="AY36" t="s">
        <v>133</v>
      </c>
      <c r="AZ36">
        <v>660</v>
      </c>
      <c r="BA36">
        <v>31</v>
      </c>
      <c r="BC36" t="s">
        <v>130</v>
      </c>
      <c r="BD36" t="s">
        <v>132</v>
      </c>
      <c r="BE36">
        <v>660</v>
      </c>
      <c r="BF36">
        <v>31</v>
      </c>
    </row>
    <row r="37" spans="1:58" x14ac:dyDescent="0.25">
      <c r="A37" s="29" t="s">
        <v>37</v>
      </c>
      <c r="B37">
        <v>14340</v>
      </c>
      <c r="C37">
        <v>10020</v>
      </c>
      <c r="D37">
        <v>16970</v>
      </c>
      <c r="E37">
        <v>14980</v>
      </c>
      <c r="F37">
        <v>20150</v>
      </c>
      <c r="G37">
        <v>7970</v>
      </c>
      <c r="H37">
        <v>11700</v>
      </c>
      <c r="I37">
        <v>16580</v>
      </c>
      <c r="J37">
        <v>14490</v>
      </c>
      <c r="K37">
        <v>16810</v>
      </c>
      <c r="L37" s="23">
        <v>23430</v>
      </c>
      <c r="M37" s="23">
        <v>15930</v>
      </c>
      <c r="N37" s="30">
        <f>SUM(B37:M37)</f>
        <v>183370</v>
      </c>
      <c r="O37" s="40">
        <f>N37/$N$40</f>
        <v>0.49517971429342983</v>
      </c>
      <c r="P37" s="32">
        <f>SUM(B37:M37)/COUNT(B37:M37)</f>
        <v>15280.833333333334</v>
      </c>
      <c r="S37" s="57" t="s">
        <v>48</v>
      </c>
      <c r="T37" s="57" t="s">
        <v>82</v>
      </c>
      <c r="U37" s="57" t="s">
        <v>52</v>
      </c>
      <c r="V37" s="67">
        <v>10</v>
      </c>
      <c r="X37" t="s">
        <v>48</v>
      </c>
      <c r="Y37" t="s">
        <v>78</v>
      </c>
      <c r="Z37" t="s">
        <v>51</v>
      </c>
      <c r="AA37">
        <v>44</v>
      </c>
      <c r="AC37" t="s">
        <v>48</v>
      </c>
      <c r="AD37" t="s">
        <v>70</v>
      </c>
      <c r="AE37" t="s">
        <v>51</v>
      </c>
      <c r="AF37">
        <v>22</v>
      </c>
      <c r="AH37" t="s">
        <v>53</v>
      </c>
      <c r="AI37" t="s">
        <v>65</v>
      </c>
      <c r="AJ37">
        <v>650</v>
      </c>
      <c r="AK37">
        <v>230</v>
      </c>
      <c r="AN37" t="s">
        <v>130</v>
      </c>
      <c r="AO37" t="s">
        <v>78</v>
      </c>
      <c r="AP37">
        <v>660</v>
      </c>
      <c r="AQ37">
        <v>320</v>
      </c>
      <c r="AS37" t="s">
        <v>130</v>
      </c>
      <c r="AT37" t="s">
        <v>78</v>
      </c>
      <c r="AU37">
        <v>660</v>
      </c>
      <c r="AV37">
        <v>230</v>
      </c>
      <c r="AX37" t="s">
        <v>130</v>
      </c>
      <c r="AY37" t="s">
        <v>49</v>
      </c>
      <c r="AZ37">
        <v>660</v>
      </c>
      <c r="BA37" s="59">
        <v>3140</v>
      </c>
      <c r="BC37" t="s">
        <v>130</v>
      </c>
      <c r="BD37" t="s">
        <v>133</v>
      </c>
      <c r="BE37">
        <v>660</v>
      </c>
      <c r="BF37">
        <v>31</v>
      </c>
    </row>
    <row r="38" spans="1:58" x14ac:dyDescent="0.25">
      <c r="A38" s="29" t="s">
        <v>27</v>
      </c>
      <c r="B38">
        <v>11170</v>
      </c>
      <c r="C38">
        <v>7740</v>
      </c>
      <c r="D38">
        <v>9190</v>
      </c>
      <c r="E38">
        <v>7560</v>
      </c>
      <c r="F38">
        <v>8440</v>
      </c>
      <c r="G38">
        <v>3730</v>
      </c>
      <c r="H38">
        <v>7050</v>
      </c>
      <c r="I38">
        <v>8640</v>
      </c>
      <c r="J38">
        <v>9250</v>
      </c>
      <c r="K38">
        <v>9190</v>
      </c>
      <c r="L38" s="23">
        <v>11940</v>
      </c>
      <c r="M38" s="23">
        <v>10020</v>
      </c>
      <c r="N38" s="30">
        <f t="shared" ref="N38:N39" si="10">SUM(B38:M38)</f>
        <v>103920</v>
      </c>
      <c r="O38" s="40">
        <f>N38/$N$40</f>
        <v>0.28062974264805163</v>
      </c>
      <c r="P38" s="32">
        <f t="shared" ref="P38:P39" si="11">SUM(B38:M38)/COUNT(B38:M38)</f>
        <v>8660</v>
      </c>
      <c r="S38" s="60" t="s">
        <v>48</v>
      </c>
      <c r="T38" s="60" t="s">
        <v>82</v>
      </c>
      <c r="U38" s="60" t="s">
        <v>51</v>
      </c>
      <c r="V38" s="60">
        <v>248</v>
      </c>
      <c r="X38" t="s">
        <v>53</v>
      </c>
      <c r="Y38" t="s">
        <v>78</v>
      </c>
      <c r="Z38" t="s">
        <v>55</v>
      </c>
      <c r="AA38">
        <v>780</v>
      </c>
      <c r="AC38" t="s">
        <v>48</v>
      </c>
      <c r="AD38" t="s">
        <v>84</v>
      </c>
      <c r="AE38" t="s">
        <v>51</v>
      </c>
      <c r="AF38">
        <v>16</v>
      </c>
      <c r="AH38" t="s">
        <v>53</v>
      </c>
      <c r="AI38" t="s">
        <v>65</v>
      </c>
      <c r="AJ38">
        <v>650</v>
      </c>
      <c r="AK38" s="59">
        <v>1970</v>
      </c>
      <c r="AN38" t="s">
        <v>130</v>
      </c>
      <c r="AO38" t="s">
        <v>78</v>
      </c>
      <c r="AP38">
        <v>660</v>
      </c>
      <c r="AQ38">
        <v>70</v>
      </c>
      <c r="AS38" t="s">
        <v>130</v>
      </c>
      <c r="AT38" t="s">
        <v>78</v>
      </c>
      <c r="AU38">
        <v>660</v>
      </c>
      <c r="AV38">
        <v>380</v>
      </c>
      <c r="AX38" t="s">
        <v>130</v>
      </c>
      <c r="AY38" t="s">
        <v>78</v>
      </c>
      <c r="AZ38">
        <v>660</v>
      </c>
      <c r="BA38">
        <v>530</v>
      </c>
      <c r="BC38" t="s">
        <v>130</v>
      </c>
      <c r="BD38" t="s">
        <v>49</v>
      </c>
      <c r="BE38">
        <v>660</v>
      </c>
      <c r="BF38" s="59">
        <v>5090</v>
      </c>
    </row>
    <row r="39" spans="1:58" ht="14.4" thickBot="1" x14ac:dyDescent="0.3">
      <c r="A39" s="29" t="s">
        <v>28</v>
      </c>
      <c r="B39">
        <v>8130</v>
      </c>
      <c r="C39">
        <v>8530</v>
      </c>
      <c r="D39">
        <v>8630</v>
      </c>
      <c r="E39">
        <v>6780</v>
      </c>
      <c r="F39">
        <v>6250</v>
      </c>
      <c r="G39">
        <v>7420</v>
      </c>
      <c r="H39">
        <v>3720</v>
      </c>
      <c r="I39">
        <v>8800</v>
      </c>
      <c r="J39">
        <v>3830</v>
      </c>
      <c r="K39">
        <v>5840</v>
      </c>
      <c r="L39" s="23">
        <v>6570</v>
      </c>
      <c r="M39" s="23">
        <v>8520</v>
      </c>
      <c r="N39" s="30">
        <f t="shared" si="10"/>
        <v>83020</v>
      </c>
      <c r="O39" s="40">
        <f>N39/$N$40</f>
        <v>0.22419054305851854</v>
      </c>
      <c r="P39" s="32">
        <f t="shared" si="11"/>
        <v>6918.333333333333</v>
      </c>
      <c r="S39" s="57" t="s">
        <v>48</v>
      </c>
      <c r="T39" s="57" t="s">
        <v>85</v>
      </c>
      <c r="U39" s="57" t="s">
        <v>52</v>
      </c>
      <c r="V39" s="57">
        <v>1</v>
      </c>
      <c r="X39" t="s">
        <v>48</v>
      </c>
      <c r="Y39" t="s">
        <v>49</v>
      </c>
      <c r="Z39" t="s">
        <v>51</v>
      </c>
      <c r="AA39" s="59">
        <v>2810</v>
      </c>
      <c r="AC39" t="s">
        <v>48</v>
      </c>
      <c r="AD39" t="s">
        <v>75</v>
      </c>
      <c r="AE39" t="s">
        <v>51</v>
      </c>
      <c r="AF39">
        <v>595</v>
      </c>
      <c r="AH39" t="s">
        <v>53</v>
      </c>
      <c r="AI39" t="s">
        <v>65</v>
      </c>
      <c r="AJ39">
        <v>650</v>
      </c>
      <c r="AK39">
        <v>40</v>
      </c>
      <c r="AN39" t="s">
        <v>130</v>
      </c>
      <c r="AO39" t="s">
        <v>133</v>
      </c>
      <c r="AP39">
        <v>660</v>
      </c>
      <c r="AQ39">
        <v>31</v>
      </c>
      <c r="AS39" t="s">
        <v>130</v>
      </c>
      <c r="AT39" t="s">
        <v>78</v>
      </c>
      <c r="AU39">
        <v>660</v>
      </c>
      <c r="AV39">
        <v>220</v>
      </c>
      <c r="AX39" t="s">
        <v>130</v>
      </c>
      <c r="AY39" t="s">
        <v>131</v>
      </c>
      <c r="AZ39">
        <v>660</v>
      </c>
      <c r="BA39">
        <v>30</v>
      </c>
      <c r="BC39" t="s">
        <v>130</v>
      </c>
      <c r="BD39" t="s">
        <v>65</v>
      </c>
      <c r="BE39">
        <v>660</v>
      </c>
      <c r="BF39">
        <v>990</v>
      </c>
    </row>
    <row r="40" spans="1:58" ht="14.4" thickBot="1" x14ac:dyDescent="0.3">
      <c r="A40" s="33" t="s">
        <v>29</v>
      </c>
      <c r="B40" s="36">
        <f t="shared" ref="B40:M40" si="12">SUM(B37:B39)</f>
        <v>33640</v>
      </c>
      <c r="C40" s="36">
        <f t="shared" si="12"/>
        <v>26290</v>
      </c>
      <c r="D40" s="36">
        <f t="shared" si="12"/>
        <v>34790</v>
      </c>
      <c r="E40" s="36">
        <f t="shared" si="12"/>
        <v>29320</v>
      </c>
      <c r="F40" s="36">
        <f t="shared" si="12"/>
        <v>34840</v>
      </c>
      <c r="G40" s="36">
        <f t="shared" si="12"/>
        <v>19120</v>
      </c>
      <c r="H40" s="36">
        <f t="shared" si="12"/>
        <v>22470</v>
      </c>
      <c r="I40" s="36">
        <f t="shared" si="12"/>
        <v>34020</v>
      </c>
      <c r="J40" s="36">
        <f t="shared" si="12"/>
        <v>27570</v>
      </c>
      <c r="K40" s="36">
        <f t="shared" si="12"/>
        <v>31840</v>
      </c>
      <c r="L40" s="36">
        <f t="shared" si="12"/>
        <v>41940</v>
      </c>
      <c r="M40" s="36">
        <f t="shared" si="12"/>
        <v>34470</v>
      </c>
      <c r="N40" s="36">
        <f>SUM(B40:M40)</f>
        <v>370310</v>
      </c>
      <c r="O40" s="41">
        <f>SUM(O37:O39)</f>
        <v>1</v>
      </c>
      <c r="P40" s="36">
        <f>SUM(P37:P39)</f>
        <v>30859.166666666668</v>
      </c>
      <c r="S40" s="60" t="s">
        <v>48</v>
      </c>
      <c r="T40" s="60" t="s">
        <v>85</v>
      </c>
      <c r="U40" s="60" t="s">
        <v>51</v>
      </c>
      <c r="V40" s="60">
        <v>9</v>
      </c>
      <c r="X40" t="s">
        <v>53</v>
      </c>
      <c r="Y40" t="s">
        <v>49</v>
      </c>
      <c r="Z40" t="s">
        <v>54</v>
      </c>
      <c r="AA40">
        <v>280</v>
      </c>
      <c r="AC40" t="s">
        <v>48</v>
      </c>
      <c r="AD40" t="s">
        <v>77</v>
      </c>
      <c r="AE40" t="s">
        <v>51</v>
      </c>
      <c r="AF40" s="59">
        <v>1230</v>
      </c>
      <c r="AG40" s="59"/>
      <c r="AH40" t="s">
        <v>53</v>
      </c>
      <c r="AI40" t="s">
        <v>65</v>
      </c>
      <c r="AJ40">
        <v>650</v>
      </c>
      <c r="AK40" s="59">
        <v>2310</v>
      </c>
      <c r="AN40" t="s">
        <v>130</v>
      </c>
      <c r="AO40" t="s">
        <v>133</v>
      </c>
      <c r="AP40">
        <v>660</v>
      </c>
      <c r="AQ40">
        <v>28</v>
      </c>
      <c r="AS40" t="s">
        <v>130</v>
      </c>
      <c r="AT40" t="s">
        <v>78</v>
      </c>
      <c r="AU40">
        <v>660</v>
      </c>
      <c r="AV40">
        <v>520</v>
      </c>
      <c r="AX40" t="s">
        <v>130</v>
      </c>
      <c r="AY40" t="s">
        <v>132</v>
      </c>
      <c r="AZ40">
        <v>660</v>
      </c>
      <c r="BA40">
        <v>30</v>
      </c>
      <c r="BC40" t="s">
        <v>130</v>
      </c>
      <c r="BD40" t="s">
        <v>78</v>
      </c>
      <c r="BE40">
        <v>660</v>
      </c>
      <c r="BF40">
        <v>390</v>
      </c>
    </row>
    <row r="41" spans="1:58" x14ac:dyDescent="0.25">
      <c r="B41" s="31">
        <f t="shared" ref="B41:L41" si="13">SUM(B38:B39)/B40</f>
        <v>0.57372175980975026</v>
      </c>
      <c r="C41" s="31">
        <f t="shared" si="13"/>
        <v>0.61886648915937614</v>
      </c>
      <c r="D41" s="31">
        <f t="shared" si="13"/>
        <v>0.51221615406726073</v>
      </c>
      <c r="E41" s="31">
        <f t="shared" si="13"/>
        <v>0.48908594815825374</v>
      </c>
      <c r="F41" s="31">
        <f t="shared" si="13"/>
        <v>0.42164179104477612</v>
      </c>
      <c r="G41" s="31">
        <f t="shared" si="13"/>
        <v>0.58315899581589958</v>
      </c>
      <c r="H41" s="31">
        <f t="shared" si="13"/>
        <v>0.47930574098798395</v>
      </c>
      <c r="I41" s="31">
        <f t="shared" si="13"/>
        <v>0.51263962375073491</v>
      </c>
      <c r="J41" s="31">
        <f t="shared" si="13"/>
        <v>0.47442872687704024</v>
      </c>
      <c r="K41" s="31">
        <f t="shared" si="13"/>
        <v>0.47204773869346733</v>
      </c>
      <c r="L41" s="31">
        <f t="shared" si="13"/>
        <v>0.44134477825464952</v>
      </c>
      <c r="M41" s="31">
        <f>SUM(M38:M39)/M40</f>
        <v>0.53785900783289819</v>
      </c>
      <c r="O41" t="s">
        <v>31</v>
      </c>
      <c r="S41" s="57" t="s">
        <v>48</v>
      </c>
      <c r="T41" s="57" t="s">
        <v>83</v>
      </c>
      <c r="U41" s="57" t="s">
        <v>50</v>
      </c>
      <c r="V41" s="57">
        <v>3</v>
      </c>
      <c r="X41" t="s">
        <v>53</v>
      </c>
      <c r="Y41" t="s">
        <v>49</v>
      </c>
      <c r="Z41" t="s">
        <v>55</v>
      </c>
      <c r="AA41" s="59">
        <v>5730</v>
      </c>
      <c r="AC41" t="s">
        <v>48</v>
      </c>
      <c r="AD41" t="s">
        <v>80</v>
      </c>
      <c r="AE41" t="s">
        <v>51</v>
      </c>
      <c r="AF41" s="59">
        <v>5980</v>
      </c>
      <c r="AG41" s="59"/>
      <c r="AH41" t="s">
        <v>53</v>
      </c>
      <c r="AI41" t="s">
        <v>65</v>
      </c>
      <c r="AJ41">
        <v>650</v>
      </c>
      <c r="AK41">
        <v>290</v>
      </c>
      <c r="AN41" t="s">
        <v>130</v>
      </c>
      <c r="AO41" t="s">
        <v>133</v>
      </c>
      <c r="AP41">
        <v>660</v>
      </c>
      <c r="AQ41">
        <v>31</v>
      </c>
      <c r="AS41" t="s">
        <v>130</v>
      </c>
      <c r="AT41" t="s">
        <v>133</v>
      </c>
      <c r="AU41">
        <v>660</v>
      </c>
      <c r="AV41">
        <v>31</v>
      </c>
      <c r="AX41" t="s">
        <v>130</v>
      </c>
      <c r="AY41" t="s">
        <v>133</v>
      </c>
      <c r="AZ41">
        <v>660</v>
      </c>
      <c r="BA41">
        <v>30</v>
      </c>
      <c r="BC41" t="s">
        <v>130</v>
      </c>
      <c r="BD41" t="s">
        <v>131</v>
      </c>
      <c r="BE41">
        <v>660</v>
      </c>
      <c r="BF41">
        <v>30</v>
      </c>
    </row>
    <row r="42" spans="1:58" ht="14.4" thickBot="1" x14ac:dyDescent="0.3">
      <c r="S42" s="60" t="s">
        <v>48</v>
      </c>
      <c r="T42" s="60" t="s">
        <v>83</v>
      </c>
      <c r="U42" s="60" t="s">
        <v>52</v>
      </c>
      <c r="V42" s="60">
        <v>1</v>
      </c>
      <c r="X42" t="s">
        <v>56</v>
      </c>
      <c r="Y42" t="s">
        <v>49</v>
      </c>
      <c r="Z42" t="s">
        <v>57</v>
      </c>
      <c r="AA42">
        <v>350</v>
      </c>
      <c r="AC42" t="s">
        <v>48</v>
      </c>
      <c r="AD42" t="s">
        <v>86</v>
      </c>
      <c r="AE42" t="s">
        <v>51</v>
      </c>
      <c r="AF42">
        <v>2</v>
      </c>
      <c r="AH42" t="s">
        <v>53</v>
      </c>
      <c r="AI42" t="s">
        <v>65</v>
      </c>
      <c r="AJ42">
        <v>650</v>
      </c>
      <c r="AK42">
        <v>960</v>
      </c>
      <c r="AN42" t="s">
        <v>130</v>
      </c>
      <c r="AO42" t="s">
        <v>133</v>
      </c>
      <c r="AP42">
        <v>660</v>
      </c>
      <c r="AQ42">
        <v>30</v>
      </c>
      <c r="AS42" t="s">
        <v>130</v>
      </c>
      <c r="AT42" t="s">
        <v>133</v>
      </c>
      <c r="AU42">
        <v>660</v>
      </c>
      <c r="AV42">
        <v>28</v>
      </c>
      <c r="AX42" t="s">
        <v>130</v>
      </c>
      <c r="AY42" t="s">
        <v>49</v>
      </c>
      <c r="AZ42">
        <v>660</v>
      </c>
      <c r="BA42" s="59">
        <v>6830</v>
      </c>
      <c r="BC42" t="s">
        <v>130</v>
      </c>
      <c r="BD42" t="s">
        <v>132</v>
      </c>
      <c r="BE42">
        <v>660</v>
      </c>
      <c r="BF42">
        <v>30</v>
      </c>
    </row>
    <row r="43" spans="1:58" ht="14.4" thickBot="1" x14ac:dyDescent="0.3">
      <c r="A43" s="25" t="s">
        <v>32</v>
      </c>
      <c r="B43" s="39">
        <v>42736</v>
      </c>
      <c r="C43" s="39">
        <v>42767</v>
      </c>
      <c r="D43" s="39">
        <v>42795</v>
      </c>
      <c r="E43" s="39">
        <v>42826</v>
      </c>
      <c r="F43" s="39">
        <v>42856</v>
      </c>
      <c r="G43" s="39">
        <v>42887</v>
      </c>
      <c r="H43" s="39">
        <v>42917</v>
      </c>
      <c r="I43" s="39">
        <v>42948</v>
      </c>
      <c r="J43" s="39">
        <v>42979</v>
      </c>
      <c r="K43" s="39">
        <v>43009</v>
      </c>
      <c r="L43" s="39">
        <v>43040</v>
      </c>
      <c r="M43" s="39">
        <v>43070</v>
      </c>
      <c r="N43" s="25" t="s">
        <v>23</v>
      </c>
      <c r="O43" s="28" t="s">
        <v>24</v>
      </c>
      <c r="P43" s="28" t="s">
        <v>25</v>
      </c>
      <c r="S43" s="57" t="s">
        <v>48</v>
      </c>
      <c r="T43" s="57" t="s">
        <v>83</v>
      </c>
      <c r="U43" s="57" t="s">
        <v>51</v>
      </c>
      <c r="V43" s="57">
        <v>13</v>
      </c>
      <c r="X43" t="s">
        <v>56</v>
      </c>
      <c r="Y43" t="s">
        <v>49</v>
      </c>
      <c r="Z43" t="s">
        <v>69</v>
      </c>
      <c r="AA43">
        <v>110</v>
      </c>
      <c r="AC43" t="s">
        <v>48</v>
      </c>
      <c r="AD43" t="s">
        <v>87</v>
      </c>
      <c r="AE43" t="s">
        <v>51</v>
      </c>
      <c r="AF43">
        <v>20</v>
      </c>
      <c r="AH43" t="s">
        <v>53</v>
      </c>
      <c r="AI43" t="s">
        <v>65</v>
      </c>
      <c r="AJ43">
        <v>650</v>
      </c>
      <c r="AK43">
        <v>60</v>
      </c>
      <c r="AN43" t="s">
        <v>130</v>
      </c>
      <c r="AO43" t="s">
        <v>133</v>
      </c>
      <c r="AP43">
        <v>660</v>
      </c>
      <c r="AQ43">
        <v>31</v>
      </c>
      <c r="AS43" t="s">
        <v>130</v>
      </c>
      <c r="AT43" t="s">
        <v>133</v>
      </c>
      <c r="AU43">
        <v>660</v>
      </c>
      <c r="AV43">
        <v>31</v>
      </c>
      <c r="AX43" t="s">
        <v>130</v>
      </c>
      <c r="AY43" t="s">
        <v>65</v>
      </c>
      <c r="AZ43">
        <v>660</v>
      </c>
      <c r="BA43" s="59">
        <v>1220</v>
      </c>
      <c r="BC43" t="s">
        <v>130</v>
      </c>
      <c r="BD43" t="s">
        <v>133</v>
      </c>
      <c r="BE43">
        <v>660</v>
      </c>
      <c r="BF43">
        <v>30</v>
      </c>
    </row>
    <row r="44" spans="1:58" x14ac:dyDescent="0.25">
      <c r="A44" s="29" t="s">
        <v>37</v>
      </c>
      <c r="B44">
        <v>14480</v>
      </c>
      <c r="C44">
        <v>15370</v>
      </c>
      <c r="D44">
        <v>12180</v>
      </c>
      <c r="E44">
        <v>15860</v>
      </c>
      <c r="F44">
        <v>21000</v>
      </c>
      <c r="G44">
        <v>14330</v>
      </c>
      <c r="H44">
        <v>15440</v>
      </c>
      <c r="I44">
        <v>18120</v>
      </c>
      <c r="J44">
        <v>12870</v>
      </c>
      <c r="K44">
        <v>21780</v>
      </c>
      <c r="L44" s="23">
        <v>14980</v>
      </c>
      <c r="M44" s="23">
        <v>16460</v>
      </c>
      <c r="N44" s="30">
        <f>SUM(B44:M44)</f>
        <v>192870</v>
      </c>
      <c r="O44" s="40">
        <f>N44/$N$47</f>
        <v>0.50242263207252269</v>
      </c>
      <c r="P44" s="32">
        <f>SUM(B44:M44)/COUNT(B44:M44)</f>
        <v>16072.5</v>
      </c>
      <c r="S44" s="60" t="s">
        <v>48</v>
      </c>
      <c r="T44" s="60" t="s">
        <v>66</v>
      </c>
      <c r="U44" s="60" t="s">
        <v>52</v>
      </c>
      <c r="V44" s="60">
        <v>48</v>
      </c>
      <c r="X44" t="s">
        <v>48</v>
      </c>
      <c r="Y44" t="s">
        <v>60</v>
      </c>
      <c r="Z44" t="s">
        <v>51</v>
      </c>
      <c r="AA44" s="59">
        <v>4870</v>
      </c>
      <c r="AC44" t="s">
        <v>48</v>
      </c>
      <c r="AD44" t="s">
        <v>88</v>
      </c>
      <c r="AE44" t="s">
        <v>51</v>
      </c>
      <c r="AF44">
        <v>1</v>
      </c>
      <c r="AH44" t="s">
        <v>53</v>
      </c>
      <c r="AI44" t="s">
        <v>65</v>
      </c>
      <c r="AJ44">
        <v>650</v>
      </c>
      <c r="AK44">
        <v>120</v>
      </c>
      <c r="AN44" t="s">
        <v>130</v>
      </c>
      <c r="AO44" t="s">
        <v>133</v>
      </c>
      <c r="AP44">
        <v>660</v>
      </c>
      <c r="AQ44">
        <v>30</v>
      </c>
      <c r="AS44" t="s">
        <v>130</v>
      </c>
      <c r="AT44" t="s">
        <v>133</v>
      </c>
      <c r="AU44">
        <v>660</v>
      </c>
      <c r="AV44">
        <v>30</v>
      </c>
      <c r="AX44" t="s">
        <v>130</v>
      </c>
      <c r="AY44" t="s">
        <v>78</v>
      </c>
      <c r="AZ44">
        <v>660</v>
      </c>
      <c r="BA44">
        <v>610</v>
      </c>
      <c r="BC44" t="s">
        <v>130</v>
      </c>
      <c r="BD44" t="s">
        <v>49</v>
      </c>
      <c r="BE44">
        <v>660</v>
      </c>
      <c r="BF44">
        <v>690</v>
      </c>
    </row>
    <row r="45" spans="1:58" x14ac:dyDescent="0.25">
      <c r="A45" s="29" t="s">
        <v>27</v>
      </c>
      <c r="B45">
        <v>7620</v>
      </c>
      <c r="C45">
        <v>8150</v>
      </c>
      <c r="D45">
        <v>7130</v>
      </c>
      <c r="E45">
        <v>7710</v>
      </c>
      <c r="F45">
        <v>8970</v>
      </c>
      <c r="G45">
        <v>14330</v>
      </c>
      <c r="H45">
        <v>8780</v>
      </c>
      <c r="I45">
        <v>8030</v>
      </c>
      <c r="J45">
        <v>8650</v>
      </c>
      <c r="K45">
        <v>12060</v>
      </c>
      <c r="L45" s="23">
        <v>8570</v>
      </c>
      <c r="M45" s="23">
        <v>9660</v>
      </c>
      <c r="N45" s="30">
        <f t="shared" ref="N45:N46" si="14">SUM(B45:M45)</f>
        <v>109660</v>
      </c>
      <c r="O45" s="40">
        <f>N45/$N$47</f>
        <v>0.28566218609982286</v>
      </c>
      <c r="P45" s="32">
        <f t="shared" ref="P45:P46" si="15">SUM(B45:M45)/COUNT(B45:M45)</f>
        <v>9138.3333333333339</v>
      </c>
      <c r="S45" s="57" t="s">
        <v>48</v>
      </c>
      <c r="T45" s="57" t="s">
        <v>67</v>
      </c>
      <c r="U45" s="57" t="s">
        <v>50</v>
      </c>
      <c r="V45" s="57">
        <v>64</v>
      </c>
      <c r="X45" t="s">
        <v>48</v>
      </c>
      <c r="Y45" t="s">
        <v>61</v>
      </c>
      <c r="Z45" t="s">
        <v>51</v>
      </c>
      <c r="AA45" s="59">
        <v>3510</v>
      </c>
      <c r="AC45" t="s">
        <v>48</v>
      </c>
      <c r="AD45" t="s">
        <v>89</v>
      </c>
      <c r="AE45" t="s">
        <v>51</v>
      </c>
      <c r="AF45">
        <v>42</v>
      </c>
      <c r="AH45" t="s">
        <v>53</v>
      </c>
      <c r="AI45" t="s">
        <v>65</v>
      </c>
      <c r="AJ45">
        <v>650</v>
      </c>
      <c r="AK45" s="59">
        <v>1440</v>
      </c>
      <c r="AN45" t="s">
        <v>130</v>
      </c>
      <c r="AO45" t="s">
        <v>133</v>
      </c>
      <c r="AP45">
        <v>660</v>
      </c>
      <c r="AQ45">
        <v>31</v>
      </c>
      <c r="AS45" t="s">
        <v>130</v>
      </c>
      <c r="AT45" t="s">
        <v>133</v>
      </c>
      <c r="AU45">
        <v>660</v>
      </c>
      <c r="AV45">
        <v>31</v>
      </c>
      <c r="AX45" t="s">
        <v>130</v>
      </c>
      <c r="AY45" t="s">
        <v>131</v>
      </c>
      <c r="AZ45">
        <v>660</v>
      </c>
      <c r="BA45">
        <v>31</v>
      </c>
      <c r="BC45" t="s">
        <v>130</v>
      </c>
      <c r="BD45" t="s">
        <v>78</v>
      </c>
      <c r="BE45">
        <v>660</v>
      </c>
      <c r="BF45">
        <v>150</v>
      </c>
    </row>
    <row r="46" spans="1:58" ht="14.4" thickBot="1" x14ac:dyDescent="0.3">
      <c r="A46" s="29" t="s">
        <v>28</v>
      </c>
      <c r="B46">
        <v>8780</v>
      </c>
      <c r="C46">
        <v>6240</v>
      </c>
      <c r="D46">
        <v>5100</v>
      </c>
      <c r="E46">
        <v>5620</v>
      </c>
      <c r="F46">
        <v>5970</v>
      </c>
      <c r="G46">
        <v>6500</v>
      </c>
      <c r="H46">
        <v>6510</v>
      </c>
      <c r="I46">
        <v>9370</v>
      </c>
      <c r="J46">
        <v>6500</v>
      </c>
      <c r="K46">
        <v>6650</v>
      </c>
      <c r="L46" s="23">
        <v>6500</v>
      </c>
      <c r="M46" s="23">
        <v>7610</v>
      </c>
      <c r="N46" s="30">
        <f t="shared" si="14"/>
        <v>81350</v>
      </c>
      <c r="O46" s="40">
        <f>N46/$N$47</f>
        <v>0.21191518182765448</v>
      </c>
      <c r="P46" s="32">
        <f t="shared" si="15"/>
        <v>6779.166666666667</v>
      </c>
      <c r="S46" s="60" t="s">
        <v>48</v>
      </c>
      <c r="T46" s="60" t="s">
        <v>67</v>
      </c>
      <c r="U46" s="60" t="s">
        <v>52</v>
      </c>
      <c r="V46" s="60">
        <v>174</v>
      </c>
      <c r="X46" t="s">
        <v>48</v>
      </c>
      <c r="Y46" t="s">
        <v>63</v>
      </c>
      <c r="Z46" t="s">
        <v>51</v>
      </c>
      <c r="AA46">
        <v>470</v>
      </c>
      <c r="AC46" t="s">
        <v>48</v>
      </c>
      <c r="AD46" t="s">
        <v>90</v>
      </c>
      <c r="AE46" t="s">
        <v>51</v>
      </c>
      <c r="AF46">
        <v>20</v>
      </c>
      <c r="AH46" t="s">
        <v>53</v>
      </c>
      <c r="AI46" t="s">
        <v>65</v>
      </c>
      <c r="AJ46">
        <v>650</v>
      </c>
      <c r="AK46">
        <v>470</v>
      </c>
      <c r="AN46" t="s">
        <v>130</v>
      </c>
      <c r="AO46" t="s">
        <v>133</v>
      </c>
      <c r="AP46">
        <v>660</v>
      </c>
      <c r="AQ46">
        <v>31</v>
      </c>
      <c r="AS46" t="s">
        <v>130</v>
      </c>
      <c r="AT46" t="s">
        <v>133</v>
      </c>
      <c r="AU46">
        <v>660</v>
      </c>
      <c r="AV46">
        <v>30</v>
      </c>
      <c r="AX46" t="s">
        <v>130</v>
      </c>
      <c r="AY46" t="s">
        <v>132</v>
      </c>
      <c r="AZ46">
        <v>660</v>
      </c>
      <c r="BA46">
        <v>31</v>
      </c>
      <c r="BC46" t="s">
        <v>130</v>
      </c>
      <c r="BD46" t="s">
        <v>131</v>
      </c>
      <c r="BE46">
        <v>660</v>
      </c>
      <c r="BF46">
        <v>31</v>
      </c>
    </row>
    <row r="47" spans="1:58" ht="14.4" thickBot="1" x14ac:dyDescent="0.3">
      <c r="A47" s="33" t="s">
        <v>29</v>
      </c>
      <c r="B47" s="36">
        <f t="shared" ref="B47:M47" si="16">SUM(B44:B46)</f>
        <v>30880</v>
      </c>
      <c r="C47" s="36">
        <f t="shared" si="16"/>
        <v>29760</v>
      </c>
      <c r="D47" s="36">
        <f>SUM(D44:D46)</f>
        <v>24410</v>
      </c>
      <c r="E47" s="36">
        <f>SUM(E44:E46)</f>
        <v>29190</v>
      </c>
      <c r="F47" s="36">
        <f t="shared" si="16"/>
        <v>35940</v>
      </c>
      <c r="G47" s="36">
        <f t="shared" si="16"/>
        <v>35160</v>
      </c>
      <c r="H47" s="36">
        <f t="shared" si="16"/>
        <v>30730</v>
      </c>
      <c r="I47" s="36">
        <f t="shared" si="16"/>
        <v>35520</v>
      </c>
      <c r="J47" s="36">
        <f t="shared" si="16"/>
        <v>28020</v>
      </c>
      <c r="K47" s="36">
        <f t="shared" si="16"/>
        <v>40490</v>
      </c>
      <c r="L47" s="36">
        <f t="shared" si="16"/>
        <v>30050</v>
      </c>
      <c r="M47" s="36">
        <f t="shared" si="16"/>
        <v>33730</v>
      </c>
      <c r="N47" s="36">
        <f>SUM(B47:M47)</f>
        <v>383880</v>
      </c>
      <c r="O47" s="41">
        <f>SUM(O44:O46)</f>
        <v>1</v>
      </c>
      <c r="P47" s="36">
        <f>SUM(P44:P46)</f>
        <v>31990.000000000004</v>
      </c>
      <c r="S47" s="57" t="s">
        <v>48</v>
      </c>
      <c r="T47" s="57" t="s">
        <v>67</v>
      </c>
      <c r="U47" s="57" t="s">
        <v>51</v>
      </c>
      <c r="V47" s="57">
        <v>298</v>
      </c>
      <c r="X47" t="s">
        <v>53</v>
      </c>
      <c r="Y47" t="s">
        <v>65</v>
      </c>
      <c r="Z47" t="s">
        <v>54</v>
      </c>
      <c r="AA47">
        <v>220</v>
      </c>
      <c r="AC47" t="s">
        <v>48</v>
      </c>
      <c r="AD47" t="s">
        <v>91</v>
      </c>
      <c r="AE47" t="s">
        <v>51</v>
      </c>
      <c r="AF47">
        <v>12</v>
      </c>
      <c r="AH47" t="s">
        <v>53</v>
      </c>
      <c r="AI47" t="s">
        <v>65</v>
      </c>
      <c r="AJ47">
        <v>650</v>
      </c>
      <c r="AK47">
        <v>60</v>
      </c>
      <c r="AN47" t="s">
        <v>130</v>
      </c>
      <c r="AO47" t="s">
        <v>133</v>
      </c>
      <c r="AP47">
        <v>660</v>
      </c>
      <c r="AQ47">
        <v>30</v>
      </c>
      <c r="AS47" t="s">
        <v>130</v>
      </c>
      <c r="AT47" t="s">
        <v>133</v>
      </c>
      <c r="AU47">
        <v>660</v>
      </c>
      <c r="AV47">
        <v>31</v>
      </c>
      <c r="AX47" t="s">
        <v>130</v>
      </c>
      <c r="AY47" t="s">
        <v>133</v>
      </c>
      <c r="AZ47">
        <v>660</v>
      </c>
      <c r="BA47">
        <v>31</v>
      </c>
      <c r="BC47" t="s">
        <v>130</v>
      </c>
      <c r="BD47" t="s">
        <v>132</v>
      </c>
      <c r="BE47">
        <v>660</v>
      </c>
      <c r="BF47">
        <v>31</v>
      </c>
    </row>
    <row r="48" spans="1:58" x14ac:dyDescent="0.25">
      <c r="O48" s="22"/>
      <c r="S48" s="60" t="s">
        <v>48</v>
      </c>
      <c r="T48" s="65" t="s">
        <v>70</v>
      </c>
      <c r="U48" s="65" t="s">
        <v>50</v>
      </c>
      <c r="V48" s="65">
        <v>8</v>
      </c>
      <c r="X48" t="s">
        <v>56</v>
      </c>
      <c r="Y48" t="s">
        <v>65</v>
      </c>
      <c r="Z48" t="s">
        <v>69</v>
      </c>
      <c r="AA48">
        <v>70</v>
      </c>
      <c r="AC48" t="s">
        <v>53</v>
      </c>
      <c r="AD48" t="s">
        <v>65</v>
      </c>
      <c r="AE48" t="s">
        <v>54</v>
      </c>
      <c r="AF48">
        <v>300</v>
      </c>
      <c r="AH48" t="s">
        <v>53</v>
      </c>
      <c r="AI48" t="s">
        <v>65</v>
      </c>
      <c r="AJ48">
        <v>650</v>
      </c>
      <c r="AK48" s="59">
        <v>1910</v>
      </c>
      <c r="AN48" t="s">
        <v>130</v>
      </c>
      <c r="AO48" t="s">
        <v>133</v>
      </c>
      <c r="AP48">
        <v>660</v>
      </c>
      <c r="AQ48">
        <v>31</v>
      </c>
      <c r="AS48" t="s">
        <v>130</v>
      </c>
      <c r="AT48" t="s">
        <v>133</v>
      </c>
      <c r="AU48">
        <v>660</v>
      </c>
      <c r="AV48">
        <v>31</v>
      </c>
      <c r="AX48" t="s">
        <v>130</v>
      </c>
      <c r="AY48" t="s">
        <v>49</v>
      </c>
      <c r="AZ48">
        <v>660</v>
      </c>
      <c r="BA48" s="59">
        <v>3490</v>
      </c>
      <c r="BC48" t="s">
        <v>130</v>
      </c>
      <c r="BD48" t="s">
        <v>133</v>
      </c>
      <c r="BE48">
        <v>660</v>
      </c>
      <c r="BF48">
        <v>31</v>
      </c>
    </row>
    <row r="49" spans="1:58" ht="14.4" thickBot="1" x14ac:dyDescent="0.3">
      <c r="S49" s="57" t="s">
        <v>48</v>
      </c>
      <c r="T49" s="57" t="s">
        <v>70</v>
      </c>
      <c r="U49" s="57" t="s">
        <v>51</v>
      </c>
      <c r="V49" s="57">
        <v>12</v>
      </c>
      <c r="X49" t="s">
        <v>56</v>
      </c>
      <c r="Y49" t="s">
        <v>68</v>
      </c>
      <c r="Z49" t="s">
        <v>57</v>
      </c>
      <c r="AA49">
        <v>130</v>
      </c>
      <c r="AC49" t="s">
        <v>56</v>
      </c>
      <c r="AD49" t="s">
        <v>65</v>
      </c>
      <c r="AE49" t="s">
        <v>57</v>
      </c>
      <c r="AF49">
        <v>130</v>
      </c>
      <c r="AH49" t="s">
        <v>53</v>
      </c>
      <c r="AI49" t="s">
        <v>65</v>
      </c>
      <c r="AJ49">
        <v>650</v>
      </c>
      <c r="AK49">
        <v>160</v>
      </c>
      <c r="AN49" t="s">
        <v>130</v>
      </c>
      <c r="AO49" t="s">
        <v>133</v>
      </c>
      <c r="AP49">
        <v>660</v>
      </c>
      <c r="AQ49">
        <v>30</v>
      </c>
      <c r="AS49" t="s">
        <v>130</v>
      </c>
      <c r="AT49" t="s">
        <v>133</v>
      </c>
      <c r="AU49">
        <v>660</v>
      </c>
      <c r="AV49">
        <v>30</v>
      </c>
      <c r="AX49" t="s">
        <v>130</v>
      </c>
      <c r="AY49" t="s">
        <v>65</v>
      </c>
      <c r="AZ49">
        <v>660</v>
      </c>
      <c r="BA49" s="59">
        <v>1030</v>
      </c>
      <c r="BC49" t="s">
        <v>130</v>
      </c>
      <c r="BD49" t="s">
        <v>49</v>
      </c>
      <c r="BE49">
        <v>660</v>
      </c>
      <c r="BF49" s="59">
        <v>3010</v>
      </c>
    </row>
    <row r="50" spans="1:58" ht="14.4" thickBot="1" x14ac:dyDescent="0.3">
      <c r="A50" s="25" t="s">
        <v>33</v>
      </c>
      <c r="B50" s="39">
        <v>43101</v>
      </c>
      <c r="C50" s="39">
        <v>43132</v>
      </c>
      <c r="D50" s="39">
        <v>43160</v>
      </c>
      <c r="E50" s="39">
        <v>43191</v>
      </c>
      <c r="F50" s="39">
        <v>43221</v>
      </c>
      <c r="G50" s="39">
        <v>43252</v>
      </c>
      <c r="H50" s="39">
        <v>43282</v>
      </c>
      <c r="I50" s="39">
        <v>43313</v>
      </c>
      <c r="J50" s="39">
        <v>43344</v>
      </c>
      <c r="K50" s="39">
        <v>43374</v>
      </c>
      <c r="L50" s="39">
        <v>43405</v>
      </c>
      <c r="M50" s="39">
        <v>43435</v>
      </c>
      <c r="N50" s="25" t="s">
        <v>23</v>
      </c>
      <c r="O50" s="28" t="s">
        <v>24</v>
      </c>
      <c r="P50" s="28" t="s">
        <v>25</v>
      </c>
      <c r="S50" s="60" t="s">
        <v>48</v>
      </c>
      <c r="T50" s="60" t="s">
        <v>84</v>
      </c>
      <c r="U50" s="60" t="s">
        <v>51</v>
      </c>
      <c r="V50" s="60">
        <v>8</v>
      </c>
      <c r="X50" t="s">
        <v>53</v>
      </c>
      <c r="Y50" t="s">
        <v>72</v>
      </c>
      <c r="Z50" t="s">
        <v>76</v>
      </c>
      <c r="AA50" s="59">
        <v>1170</v>
      </c>
      <c r="AC50" t="s">
        <v>48</v>
      </c>
      <c r="AD50" t="s">
        <v>92</v>
      </c>
      <c r="AE50" t="s">
        <v>51</v>
      </c>
      <c r="AF50">
        <v>482</v>
      </c>
      <c r="AH50" t="s">
        <v>53</v>
      </c>
      <c r="AI50" t="s">
        <v>65</v>
      </c>
      <c r="AJ50">
        <v>650</v>
      </c>
      <c r="AK50" s="59">
        <v>1370</v>
      </c>
      <c r="AN50" t="s">
        <v>130</v>
      </c>
      <c r="AO50" t="s">
        <v>133</v>
      </c>
      <c r="AP50">
        <v>660</v>
      </c>
      <c r="AQ50">
        <v>31</v>
      </c>
      <c r="AS50" t="s">
        <v>130</v>
      </c>
      <c r="AT50" t="s">
        <v>133</v>
      </c>
      <c r="AU50">
        <v>660</v>
      </c>
      <c r="AV50">
        <v>31</v>
      </c>
      <c r="AX50" t="s">
        <v>130</v>
      </c>
      <c r="AY50" t="s">
        <v>131</v>
      </c>
      <c r="AZ50">
        <v>660</v>
      </c>
      <c r="BA50">
        <v>31</v>
      </c>
      <c r="BC50" t="s">
        <v>130</v>
      </c>
      <c r="BD50" t="s">
        <v>78</v>
      </c>
      <c r="BE50">
        <v>660</v>
      </c>
      <c r="BF50">
        <v>520</v>
      </c>
    </row>
    <row r="51" spans="1:58" x14ac:dyDescent="0.25">
      <c r="A51" s="29" t="s">
        <v>37</v>
      </c>
      <c r="B51" s="23">
        <v>15910</v>
      </c>
      <c r="C51" s="23">
        <v>15020</v>
      </c>
      <c r="D51" s="23">
        <v>13510</v>
      </c>
      <c r="E51" s="23">
        <v>18000</v>
      </c>
      <c r="F51" s="23">
        <v>17250</v>
      </c>
      <c r="G51" s="23">
        <v>18060</v>
      </c>
      <c r="H51" s="23">
        <v>15620</v>
      </c>
      <c r="I51" s="23">
        <v>16850</v>
      </c>
      <c r="J51" s="23">
        <v>15630</v>
      </c>
      <c r="K51" s="23">
        <v>23370</v>
      </c>
      <c r="L51" s="23">
        <v>14890</v>
      </c>
      <c r="M51" s="23">
        <v>19970</v>
      </c>
      <c r="N51" s="30">
        <f>SUM(B51:M51)</f>
        <v>204080</v>
      </c>
      <c r="O51" s="40">
        <f>N51/$N$54</f>
        <v>0.51028674874728708</v>
      </c>
      <c r="P51" s="32">
        <f>SUM(B51:M51)/COUNT(B51:M51)</f>
        <v>17006.666666666668</v>
      </c>
      <c r="S51" s="57" t="s">
        <v>48</v>
      </c>
      <c r="T51" s="57" t="s">
        <v>75</v>
      </c>
      <c r="U51" s="57" t="s">
        <v>50</v>
      </c>
      <c r="V51" s="57">
        <v>72</v>
      </c>
      <c r="X51" t="s">
        <v>53</v>
      </c>
      <c r="Y51" t="s">
        <v>78</v>
      </c>
      <c r="Z51" t="s">
        <v>55</v>
      </c>
      <c r="AA51" s="59">
        <v>1160</v>
      </c>
      <c r="AC51" t="s">
        <v>48</v>
      </c>
      <c r="AD51" t="s">
        <v>93</v>
      </c>
      <c r="AE51" t="s">
        <v>51</v>
      </c>
      <c r="AF51">
        <v>12</v>
      </c>
      <c r="AH51" t="s">
        <v>53</v>
      </c>
      <c r="AI51" t="s">
        <v>65</v>
      </c>
      <c r="AJ51">
        <v>650</v>
      </c>
      <c r="AK51">
        <v>500</v>
      </c>
      <c r="AN51" t="s">
        <v>130</v>
      </c>
      <c r="AO51" t="s">
        <v>131</v>
      </c>
      <c r="AP51">
        <v>660</v>
      </c>
      <c r="AQ51">
        <v>31</v>
      </c>
      <c r="AS51" t="s">
        <v>130</v>
      </c>
      <c r="AT51" t="s">
        <v>133</v>
      </c>
      <c r="AU51">
        <v>660</v>
      </c>
      <c r="AV51">
        <v>30</v>
      </c>
      <c r="AX51" t="s">
        <v>130</v>
      </c>
      <c r="AY51" t="s">
        <v>132</v>
      </c>
      <c r="AZ51">
        <v>660</v>
      </c>
      <c r="BA51">
        <v>31</v>
      </c>
      <c r="BC51" t="s">
        <v>130</v>
      </c>
      <c r="BD51" t="s">
        <v>134</v>
      </c>
      <c r="BE51">
        <v>660</v>
      </c>
      <c r="BF51">
        <v>280</v>
      </c>
    </row>
    <row r="52" spans="1:58" x14ac:dyDescent="0.25">
      <c r="A52" s="29" t="s">
        <v>27</v>
      </c>
      <c r="B52" s="23">
        <v>9620</v>
      </c>
      <c r="C52" s="23">
        <v>8933</v>
      </c>
      <c r="D52" s="23">
        <v>9010</v>
      </c>
      <c r="E52" s="23">
        <v>1010</v>
      </c>
      <c r="F52" s="23">
        <v>10810</v>
      </c>
      <c r="G52" s="23">
        <v>9530</v>
      </c>
      <c r="H52" s="23">
        <v>8100</v>
      </c>
      <c r="I52" s="23">
        <v>9920</v>
      </c>
      <c r="J52" s="23">
        <v>8010</v>
      </c>
      <c r="K52" s="23">
        <v>12120</v>
      </c>
      <c r="L52" s="23">
        <v>7940</v>
      </c>
      <c r="M52" s="23">
        <v>9789</v>
      </c>
      <c r="N52" s="30">
        <f t="shared" ref="N52:N53" si="17">SUM(B52:M52)</f>
        <v>104792</v>
      </c>
      <c r="O52" s="40">
        <f>N52/$N$54</f>
        <v>0.26202454417250931</v>
      </c>
      <c r="P52" s="32">
        <f t="shared" ref="P52:P56" si="18">SUM(B52:M52)/COUNT(B52:M52)</f>
        <v>8732.6666666666661</v>
      </c>
      <c r="S52" s="60" t="s">
        <v>48</v>
      </c>
      <c r="T52" s="60" t="s">
        <v>75</v>
      </c>
      <c r="U52" s="60" t="s">
        <v>52</v>
      </c>
      <c r="V52" s="60">
        <v>86</v>
      </c>
      <c r="X52" t="s">
        <v>48</v>
      </c>
      <c r="Y52" t="s">
        <v>79</v>
      </c>
      <c r="Z52" t="s">
        <v>51</v>
      </c>
      <c r="AA52" s="59">
        <v>2900</v>
      </c>
      <c r="AC52" t="s">
        <v>48</v>
      </c>
      <c r="AD52" t="s">
        <v>94</v>
      </c>
      <c r="AE52" t="s">
        <v>51</v>
      </c>
      <c r="AF52">
        <v>2</v>
      </c>
      <c r="AH52" t="s">
        <v>53</v>
      </c>
      <c r="AI52" t="s">
        <v>65</v>
      </c>
      <c r="AJ52">
        <v>650</v>
      </c>
      <c r="AK52" s="59">
        <v>1260</v>
      </c>
      <c r="AN52" t="s">
        <v>130</v>
      </c>
      <c r="AO52" t="s">
        <v>131</v>
      </c>
      <c r="AP52">
        <v>660</v>
      </c>
      <c r="AQ52">
        <v>28</v>
      </c>
      <c r="AS52" t="s">
        <v>130</v>
      </c>
      <c r="AT52" t="s">
        <v>133</v>
      </c>
      <c r="AU52">
        <v>660</v>
      </c>
      <c r="AV52">
        <v>31</v>
      </c>
      <c r="AX52" t="s">
        <v>130</v>
      </c>
      <c r="AY52" t="s">
        <v>133</v>
      </c>
      <c r="AZ52">
        <v>660</v>
      </c>
      <c r="BA52">
        <v>31</v>
      </c>
      <c r="BC52" t="s">
        <v>130</v>
      </c>
      <c r="BD52" t="s">
        <v>131</v>
      </c>
      <c r="BE52">
        <v>660</v>
      </c>
      <c r="BF52">
        <v>31</v>
      </c>
    </row>
    <row r="53" spans="1:58" ht="14.4" thickBot="1" x14ac:dyDescent="0.3">
      <c r="A53" s="29" t="s">
        <v>28</v>
      </c>
      <c r="B53" s="23">
        <v>11740</v>
      </c>
      <c r="C53" s="23">
        <v>6930</v>
      </c>
      <c r="D53" s="23">
        <v>6910</v>
      </c>
      <c r="E53" s="23">
        <v>6380</v>
      </c>
      <c r="F53" s="23">
        <v>7510</v>
      </c>
      <c r="G53" s="23">
        <v>6320</v>
      </c>
      <c r="H53" s="23">
        <v>12270</v>
      </c>
      <c r="I53" s="23">
        <v>6820</v>
      </c>
      <c r="J53" s="23">
        <v>6580</v>
      </c>
      <c r="K53" s="23">
        <v>7310</v>
      </c>
      <c r="L53" s="23">
        <v>810</v>
      </c>
      <c r="M53" s="23">
        <v>11480</v>
      </c>
      <c r="N53" s="30">
        <f t="shared" si="17"/>
        <v>91060</v>
      </c>
      <c r="O53" s="40">
        <f>N53/$N$54</f>
        <v>0.22768870708020364</v>
      </c>
      <c r="P53" s="32">
        <f t="shared" si="18"/>
        <v>7588.333333333333</v>
      </c>
      <c r="S53" s="57" t="s">
        <v>48</v>
      </c>
      <c r="T53" s="57" t="s">
        <v>75</v>
      </c>
      <c r="U53" s="57" t="s">
        <v>51</v>
      </c>
      <c r="V53" s="57">
        <v>148</v>
      </c>
      <c r="X53" t="s">
        <v>48</v>
      </c>
      <c r="Y53" t="s">
        <v>95</v>
      </c>
      <c r="Z53" t="s">
        <v>51</v>
      </c>
      <c r="AA53">
        <v>-9.75</v>
      </c>
      <c r="AC53" t="s">
        <v>48</v>
      </c>
      <c r="AD53" t="s">
        <v>96</v>
      </c>
      <c r="AE53" t="s">
        <v>51</v>
      </c>
      <c r="AF53">
        <v>7</v>
      </c>
      <c r="AH53" t="s">
        <v>53</v>
      </c>
      <c r="AI53" t="s">
        <v>65</v>
      </c>
      <c r="AJ53">
        <v>650</v>
      </c>
      <c r="AK53">
        <v>130</v>
      </c>
      <c r="AN53" t="s">
        <v>130</v>
      </c>
      <c r="AO53" t="s">
        <v>131</v>
      </c>
      <c r="AP53">
        <v>660</v>
      </c>
      <c r="AQ53">
        <v>31</v>
      </c>
      <c r="AS53" t="s">
        <v>130</v>
      </c>
      <c r="AT53" t="s">
        <v>131</v>
      </c>
      <c r="AU53">
        <v>660</v>
      </c>
      <c r="AV53">
        <v>31</v>
      </c>
      <c r="AX53" t="s">
        <v>130</v>
      </c>
      <c r="AY53" t="s">
        <v>49</v>
      </c>
      <c r="AZ53">
        <v>660</v>
      </c>
      <c r="BA53" s="59">
        <v>1660</v>
      </c>
      <c r="BC53" t="s">
        <v>130</v>
      </c>
      <c r="BD53" t="s">
        <v>132</v>
      </c>
      <c r="BE53">
        <v>660</v>
      </c>
      <c r="BF53">
        <v>31</v>
      </c>
    </row>
    <row r="54" spans="1:58" ht="14.4" thickBot="1" x14ac:dyDescent="0.3">
      <c r="A54" s="33" t="s">
        <v>29</v>
      </c>
      <c r="B54" s="36">
        <f>SUM(B51:B53)</f>
        <v>37270</v>
      </c>
      <c r="C54" s="36">
        <f t="shared" ref="C54" si="19">SUM(C51:C53)</f>
        <v>30883</v>
      </c>
      <c r="D54" s="36">
        <f>SUM(D51:D53)</f>
        <v>29430</v>
      </c>
      <c r="E54" s="36">
        <f>SUM(E51:E53)</f>
        <v>25390</v>
      </c>
      <c r="F54" s="36">
        <f>SUM(F51:F53)</f>
        <v>35570</v>
      </c>
      <c r="G54" s="36">
        <f>SUM(G51:G53)</f>
        <v>33910</v>
      </c>
      <c r="H54" s="36">
        <f t="shared" ref="H54:M54" si="20">SUM(H51:H53)</f>
        <v>35990</v>
      </c>
      <c r="I54" s="36">
        <f>SUM(I51:I53)</f>
        <v>33590</v>
      </c>
      <c r="J54" s="36">
        <f t="shared" si="20"/>
        <v>30220</v>
      </c>
      <c r="K54" s="36">
        <f t="shared" si="20"/>
        <v>42800</v>
      </c>
      <c r="L54" s="36">
        <f t="shared" si="20"/>
        <v>23640</v>
      </c>
      <c r="M54" s="36">
        <f t="shared" si="20"/>
        <v>41239</v>
      </c>
      <c r="N54" s="36">
        <f>SUM(B54:M54)</f>
        <v>399932</v>
      </c>
      <c r="O54" s="41">
        <f>SUM(O51:O53)</f>
        <v>1</v>
      </c>
      <c r="P54" s="36">
        <f>SUM(P51:P53)</f>
        <v>33327.666666666672</v>
      </c>
      <c r="S54" s="60" t="s">
        <v>48</v>
      </c>
      <c r="T54" s="60" t="s">
        <v>77</v>
      </c>
      <c r="U54" s="60" t="s">
        <v>50</v>
      </c>
      <c r="V54" s="60">
        <v>24</v>
      </c>
      <c r="X54" t="s">
        <v>48</v>
      </c>
      <c r="Y54" t="s">
        <v>49</v>
      </c>
      <c r="Z54" t="s">
        <v>51</v>
      </c>
      <c r="AA54" s="59">
        <v>4380</v>
      </c>
      <c r="AC54" t="s">
        <v>48</v>
      </c>
      <c r="AD54" t="s">
        <v>97</v>
      </c>
      <c r="AE54" t="s">
        <v>51</v>
      </c>
      <c r="AF54">
        <v>1</v>
      </c>
      <c r="AH54" t="s">
        <v>53</v>
      </c>
      <c r="AI54" t="s">
        <v>65</v>
      </c>
      <c r="AJ54">
        <v>650</v>
      </c>
      <c r="AK54" s="59">
        <v>3490</v>
      </c>
      <c r="AN54" t="s">
        <v>130</v>
      </c>
      <c r="AO54" t="s">
        <v>131</v>
      </c>
      <c r="AP54">
        <v>660</v>
      </c>
      <c r="AQ54">
        <v>30</v>
      </c>
      <c r="AS54" t="s">
        <v>130</v>
      </c>
      <c r="AT54" t="s">
        <v>131</v>
      </c>
      <c r="AU54">
        <v>660</v>
      </c>
      <c r="AV54">
        <v>28</v>
      </c>
      <c r="AX54" t="s">
        <v>130</v>
      </c>
      <c r="AY54" t="s">
        <v>65</v>
      </c>
      <c r="AZ54">
        <v>660</v>
      </c>
      <c r="BA54">
        <v>200</v>
      </c>
      <c r="BC54" t="s">
        <v>130</v>
      </c>
      <c r="BD54" t="s">
        <v>133</v>
      </c>
      <c r="BE54">
        <v>660</v>
      </c>
      <c r="BF54">
        <v>31</v>
      </c>
    </row>
    <row r="55" spans="1:58" ht="14.4" thickBot="1" x14ac:dyDescent="0.3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S55" s="57" t="s">
        <v>48</v>
      </c>
      <c r="T55" s="57" t="s">
        <v>77</v>
      </c>
      <c r="U55" s="57" t="s">
        <v>52</v>
      </c>
      <c r="V55" s="57">
        <v>209</v>
      </c>
      <c r="X55" t="s">
        <v>53</v>
      </c>
      <c r="Y55" t="s">
        <v>49</v>
      </c>
      <c r="Z55" t="s">
        <v>54</v>
      </c>
      <c r="AA55">
        <v>190</v>
      </c>
      <c r="AC55" t="s">
        <v>53</v>
      </c>
      <c r="AD55" t="s">
        <v>72</v>
      </c>
      <c r="AE55" t="s">
        <v>76</v>
      </c>
      <c r="AF55" s="59">
        <v>16240</v>
      </c>
      <c r="AG55" s="59"/>
      <c r="AH55" t="s">
        <v>53</v>
      </c>
      <c r="AI55" t="s">
        <v>65</v>
      </c>
      <c r="AJ55">
        <v>650</v>
      </c>
      <c r="AK55" s="59">
        <v>2700</v>
      </c>
      <c r="AN55" t="s">
        <v>130</v>
      </c>
      <c r="AO55" t="s">
        <v>131</v>
      </c>
      <c r="AP55">
        <v>660</v>
      </c>
      <c r="AQ55">
        <v>31</v>
      </c>
      <c r="AS55" t="s">
        <v>130</v>
      </c>
      <c r="AT55" t="s">
        <v>131</v>
      </c>
      <c r="AU55">
        <v>660</v>
      </c>
      <c r="AV55">
        <v>31</v>
      </c>
      <c r="AX55" t="s">
        <v>130</v>
      </c>
      <c r="AY55" t="s">
        <v>131</v>
      </c>
      <c r="AZ55">
        <v>660</v>
      </c>
      <c r="BA55">
        <v>30</v>
      </c>
      <c r="BC55" t="s">
        <v>130</v>
      </c>
      <c r="BD55" t="s">
        <v>49</v>
      </c>
      <c r="BE55">
        <v>660</v>
      </c>
      <c r="BF55" s="59">
        <v>5430</v>
      </c>
    </row>
    <row r="56" spans="1:58" ht="14.4" thickBot="1" x14ac:dyDescent="0.3">
      <c r="A56" s="25" t="s">
        <v>34</v>
      </c>
      <c r="B56" s="39">
        <v>43466</v>
      </c>
      <c r="C56" s="39">
        <v>43497</v>
      </c>
      <c r="D56" s="39">
        <v>43525</v>
      </c>
      <c r="E56" s="39">
        <v>43556</v>
      </c>
      <c r="F56" s="39">
        <v>43586</v>
      </c>
      <c r="G56" s="39">
        <v>43617</v>
      </c>
      <c r="H56" s="39">
        <v>43647</v>
      </c>
      <c r="I56" s="39">
        <v>43678</v>
      </c>
      <c r="J56" s="39">
        <v>43709</v>
      </c>
      <c r="K56" s="39">
        <v>43739</v>
      </c>
      <c r="L56" s="39">
        <v>43770</v>
      </c>
      <c r="M56" s="39">
        <v>43800</v>
      </c>
      <c r="N56" s="25" t="s">
        <v>23</v>
      </c>
      <c r="O56" s="28" t="s">
        <v>24</v>
      </c>
      <c r="P56" s="28" t="s">
        <v>25</v>
      </c>
      <c r="S56" s="60" t="s">
        <v>48</v>
      </c>
      <c r="T56" s="60" t="s">
        <v>77</v>
      </c>
      <c r="U56" s="60" t="s">
        <v>51</v>
      </c>
      <c r="V56" s="60">
        <v>6</v>
      </c>
      <c r="X56" t="s">
        <v>53</v>
      </c>
      <c r="Y56" t="s">
        <v>49</v>
      </c>
      <c r="Z56" t="s">
        <v>55</v>
      </c>
      <c r="AA56" s="59">
        <v>12553</v>
      </c>
      <c r="AC56" t="s">
        <v>53</v>
      </c>
      <c r="AD56" t="s">
        <v>78</v>
      </c>
      <c r="AE56" t="s">
        <v>55</v>
      </c>
      <c r="AF56">
        <v>770</v>
      </c>
      <c r="AH56" t="s">
        <v>53</v>
      </c>
      <c r="AI56" t="s">
        <v>78</v>
      </c>
      <c r="AJ56">
        <v>650</v>
      </c>
      <c r="AK56">
        <v>640</v>
      </c>
      <c r="AN56" t="s">
        <v>130</v>
      </c>
      <c r="AO56" t="s">
        <v>131</v>
      </c>
      <c r="AP56">
        <v>660</v>
      </c>
      <c r="AQ56">
        <v>30</v>
      </c>
      <c r="AS56" t="s">
        <v>130</v>
      </c>
      <c r="AT56" t="s">
        <v>131</v>
      </c>
      <c r="AU56">
        <v>660</v>
      </c>
      <c r="AV56">
        <v>30</v>
      </c>
      <c r="AX56" t="s">
        <v>130</v>
      </c>
      <c r="AY56" t="s">
        <v>132</v>
      </c>
      <c r="AZ56">
        <v>660</v>
      </c>
      <c r="BA56">
        <v>30</v>
      </c>
      <c r="BC56" t="s">
        <v>130</v>
      </c>
      <c r="BD56" t="s">
        <v>65</v>
      </c>
      <c r="BE56">
        <v>660</v>
      </c>
      <c r="BF56" s="59">
        <v>1020</v>
      </c>
    </row>
    <row r="57" spans="1:58" x14ac:dyDescent="0.25">
      <c r="A57" s="29" t="s">
        <v>26</v>
      </c>
      <c r="B57" s="23">
        <v>15900</v>
      </c>
      <c r="C57" s="23">
        <v>12690</v>
      </c>
      <c r="D57" s="23">
        <v>15800</v>
      </c>
      <c r="E57" s="23">
        <v>22590</v>
      </c>
      <c r="F57" s="23">
        <v>20040</v>
      </c>
      <c r="G57" s="23">
        <v>15250</v>
      </c>
      <c r="H57" s="23">
        <v>19110</v>
      </c>
      <c r="I57" s="23">
        <v>17970</v>
      </c>
      <c r="J57" s="23">
        <v>17160</v>
      </c>
      <c r="K57" s="23">
        <v>23850</v>
      </c>
      <c r="L57" s="23">
        <v>15530</v>
      </c>
      <c r="M57" s="23">
        <v>15460</v>
      </c>
      <c r="N57" s="30">
        <f>SUM(B57:M57)</f>
        <v>211350</v>
      </c>
      <c r="O57" s="40">
        <f>N57/$N$60</f>
        <v>0.51096390493919686</v>
      </c>
      <c r="P57" s="32">
        <f>SUM(B57:M57)/COUNT(B57:M57)</f>
        <v>17612.5</v>
      </c>
      <c r="S57" s="57" t="s">
        <v>48</v>
      </c>
      <c r="T57" s="57" t="s">
        <v>98</v>
      </c>
      <c r="U57" s="57" t="s">
        <v>51</v>
      </c>
      <c r="V57" s="57">
        <v>1</v>
      </c>
      <c r="X57" t="s">
        <v>56</v>
      </c>
      <c r="Y57" t="s">
        <v>49</v>
      </c>
      <c r="Z57" t="s">
        <v>99</v>
      </c>
      <c r="AA57" s="59">
        <v>1230</v>
      </c>
      <c r="AC57" t="s">
        <v>48</v>
      </c>
      <c r="AD57" t="s">
        <v>49</v>
      </c>
      <c r="AE57" t="s">
        <v>51</v>
      </c>
      <c r="AF57" s="59">
        <v>4960</v>
      </c>
      <c r="AG57" s="59"/>
      <c r="AH57" t="s">
        <v>53</v>
      </c>
      <c r="AI57" t="s">
        <v>78</v>
      </c>
      <c r="AJ57">
        <v>650</v>
      </c>
      <c r="AK57">
        <v>220</v>
      </c>
      <c r="AN57" t="s">
        <v>130</v>
      </c>
      <c r="AO57" t="s">
        <v>131</v>
      </c>
      <c r="AP57">
        <v>660</v>
      </c>
      <c r="AQ57">
        <v>31</v>
      </c>
      <c r="AS57" t="s">
        <v>130</v>
      </c>
      <c r="AT57" t="s">
        <v>131</v>
      </c>
      <c r="AU57">
        <v>660</v>
      </c>
      <c r="AV57">
        <v>31</v>
      </c>
      <c r="AX57" t="s">
        <v>130</v>
      </c>
      <c r="AY57" t="s">
        <v>133</v>
      </c>
      <c r="AZ57">
        <v>660</v>
      </c>
      <c r="BA57">
        <v>30</v>
      </c>
      <c r="BC57" t="s">
        <v>130</v>
      </c>
      <c r="BD57" t="s">
        <v>78</v>
      </c>
      <c r="BE57">
        <v>660</v>
      </c>
      <c r="BF57">
        <v>490</v>
      </c>
    </row>
    <row r="58" spans="1:58" x14ac:dyDescent="0.25">
      <c r="A58" s="29" t="s">
        <v>27</v>
      </c>
      <c r="B58" s="23">
        <v>8250</v>
      </c>
      <c r="C58" s="23">
        <v>8760</v>
      </c>
      <c r="D58" s="23">
        <v>9000</v>
      </c>
      <c r="E58" s="23">
        <v>10980</v>
      </c>
      <c r="F58" s="23">
        <v>8850</v>
      </c>
      <c r="G58" s="23">
        <v>8600</v>
      </c>
      <c r="H58" s="23">
        <v>7670</v>
      </c>
      <c r="I58" s="23">
        <v>8480</v>
      </c>
      <c r="J58" s="23">
        <v>7920</v>
      </c>
      <c r="K58" s="23">
        <v>12270</v>
      </c>
      <c r="L58" s="23">
        <v>8090</v>
      </c>
      <c r="M58" s="23">
        <v>6710</v>
      </c>
      <c r="N58" s="30">
        <f t="shared" ref="N58:N59" si="21">SUM(B58:M58)</f>
        <v>105580</v>
      </c>
      <c r="O58" s="40">
        <f>N58/$N$60</f>
        <v>0.25525227860648403</v>
      </c>
      <c r="P58" s="32">
        <f t="shared" ref="P58:P59" si="22">SUM(B58:M58)/COUNT(B58:M58)</f>
        <v>8798.3333333333339</v>
      </c>
      <c r="S58" s="60" t="s">
        <v>48</v>
      </c>
      <c r="T58" s="62" t="s">
        <v>60</v>
      </c>
      <c r="U58" s="62" t="s">
        <v>50</v>
      </c>
      <c r="V58" s="68">
        <v>9171</v>
      </c>
      <c r="X58" t="s">
        <v>56</v>
      </c>
      <c r="Y58" t="s">
        <v>49</v>
      </c>
      <c r="Z58" t="s">
        <v>57</v>
      </c>
      <c r="AA58">
        <v>450</v>
      </c>
      <c r="AC58" t="s">
        <v>53</v>
      </c>
      <c r="AD58" t="s">
        <v>49</v>
      </c>
      <c r="AE58" t="s">
        <v>55</v>
      </c>
      <c r="AF58" s="59">
        <v>10480</v>
      </c>
      <c r="AG58" s="59"/>
      <c r="AH58" t="s">
        <v>53</v>
      </c>
      <c r="AI58" t="s">
        <v>78</v>
      </c>
      <c r="AJ58">
        <v>650</v>
      </c>
      <c r="AK58">
        <v>990</v>
      </c>
      <c r="AN58" t="s">
        <v>130</v>
      </c>
      <c r="AO58" t="s">
        <v>131</v>
      </c>
      <c r="AP58">
        <v>660</v>
      </c>
      <c r="AQ58">
        <v>31</v>
      </c>
      <c r="AS58" t="s">
        <v>130</v>
      </c>
      <c r="AT58" t="s">
        <v>131</v>
      </c>
      <c r="AU58">
        <v>660</v>
      </c>
      <c r="AV58">
        <v>30</v>
      </c>
      <c r="AX58" t="s">
        <v>130</v>
      </c>
      <c r="AY58" t="s">
        <v>49</v>
      </c>
      <c r="AZ58">
        <v>660</v>
      </c>
      <c r="BA58" s="59">
        <v>5230</v>
      </c>
      <c r="BC58" t="s">
        <v>130</v>
      </c>
      <c r="BD58" t="s">
        <v>131</v>
      </c>
      <c r="BE58">
        <v>660</v>
      </c>
      <c r="BF58">
        <v>30</v>
      </c>
    </row>
    <row r="59" spans="1:58" ht="14.4" thickBot="1" x14ac:dyDescent="0.3">
      <c r="A59" s="29" t="s">
        <v>28</v>
      </c>
      <c r="B59" s="23">
        <v>11510</v>
      </c>
      <c r="C59" s="23">
        <v>5920</v>
      </c>
      <c r="D59" s="23">
        <v>6780</v>
      </c>
      <c r="E59" s="23">
        <v>7150</v>
      </c>
      <c r="F59" s="23">
        <v>7020</v>
      </c>
      <c r="G59" s="23">
        <v>7690</v>
      </c>
      <c r="H59" s="23">
        <v>10410</v>
      </c>
      <c r="I59" s="23">
        <v>8120</v>
      </c>
      <c r="J59" s="23">
        <v>7330</v>
      </c>
      <c r="K59" s="23">
        <v>7410</v>
      </c>
      <c r="L59" s="23">
        <v>7460</v>
      </c>
      <c r="M59" s="23">
        <v>9900</v>
      </c>
      <c r="N59" s="30">
        <f t="shared" si="21"/>
        <v>96700</v>
      </c>
      <c r="O59" s="40">
        <f>N59/$N$60</f>
        <v>0.23378381645431909</v>
      </c>
      <c r="P59" s="32">
        <f t="shared" si="22"/>
        <v>8058.333333333333</v>
      </c>
      <c r="S59" s="57" t="s">
        <v>48</v>
      </c>
      <c r="T59" s="67" t="s">
        <v>60</v>
      </c>
      <c r="U59" s="67" t="s">
        <v>52</v>
      </c>
      <c r="V59" s="69">
        <v>4150</v>
      </c>
      <c r="X59" t="s">
        <v>48</v>
      </c>
      <c r="Y59" t="s">
        <v>82</v>
      </c>
      <c r="Z59" t="s">
        <v>51</v>
      </c>
      <c r="AA59">
        <v>35</v>
      </c>
      <c r="AC59" t="s">
        <v>56</v>
      </c>
      <c r="AD59" t="s">
        <v>49</v>
      </c>
      <c r="AE59" t="s">
        <v>99</v>
      </c>
      <c r="AF59">
        <v>170</v>
      </c>
      <c r="AH59" t="s">
        <v>53</v>
      </c>
      <c r="AI59" t="s">
        <v>78</v>
      </c>
      <c r="AJ59">
        <v>650</v>
      </c>
      <c r="AK59" s="59">
        <v>1170</v>
      </c>
      <c r="AN59" t="s">
        <v>130</v>
      </c>
      <c r="AO59" t="s">
        <v>131</v>
      </c>
      <c r="AP59">
        <v>660</v>
      </c>
      <c r="AQ59">
        <v>30</v>
      </c>
      <c r="AS59" t="s">
        <v>130</v>
      </c>
      <c r="AT59" t="s">
        <v>131</v>
      </c>
      <c r="AU59">
        <v>660</v>
      </c>
      <c r="AV59">
        <v>31</v>
      </c>
      <c r="AX59" t="s">
        <v>130</v>
      </c>
      <c r="AY59" t="s">
        <v>65</v>
      </c>
      <c r="AZ59">
        <v>660</v>
      </c>
      <c r="BA59" s="59">
        <v>1300</v>
      </c>
      <c r="BC59" t="s">
        <v>130</v>
      </c>
      <c r="BD59" t="s">
        <v>132</v>
      </c>
      <c r="BE59">
        <v>660</v>
      </c>
      <c r="BF59">
        <v>30</v>
      </c>
    </row>
    <row r="60" spans="1:58" ht="14.4" thickBot="1" x14ac:dyDescent="0.3">
      <c r="A60" s="33" t="s">
        <v>29</v>
      </c>
      <c r="B60" s="36">
        <f t="shared" ref="B60:C60" si="23">SUM(B57:B59)</f>
        <v>35660</v>
      </c>
      <c r="C60" s="36">
        <f t="shared" si="23"/>
        <v>27370</v>
      </c>
      <c r="D60" s="36">
        <f>SUM(D57:D59)</f>
        <v>31580</v>
      </c>
      <c r="E60" s="36">
        <f>SUM(E57:E59)</f>
        <v>40720</v>
      </c>
      <c r="F60" s="36">
        <f>SUM(F57:F59)</f>
        <v>35910</v>
      </c>
      <c r="G60" s="36">
        <f>SUM(G57:G59)</f>
        <v>31540</v>
      </c>
      <c r="H60" s="36">
        <f t="shared" ref="H60" si="24">SUM(H57:H59)</f>
        <v>37190</v>
      </c>
      <c r="I60" s="36">
        <f>SUM(I57:I59)</f>
        <v>34570</v>
      </c>
      <c r="J60" s="36">
        <f t="shared" ref="J60:M60" si="25">SUM(J57:J59)</f>
        <v>32410</v>
      </c>
      <c r="K60" s="36">
        <f t="shared" si="25"/>
        <v>43530</v>
      </c>
      <c r="L60" s="36">
        <f t="shared" si="25"/>
        <v>31080</v>
      </c>
      <c r="M60" s="36">
        <f t="shared" si="25"/>
        <v>32070</v>
      </c>
      <c r="N60" s="36">
        <f>SUM(B60:M60)</f>
        <v>413630</v>
      </c>
      <c r="O60" s="41">
        <f>SUM(O57:O59)</f>
        <v>1</v>
      </c>
      <c r="P60" s="36">
        <f>SUM(P57:P59)</f>
        <v>34469.166666666672</v>
      </c>
      <c r="S60" s="60" t="s">
        <v>48</v>
      </c>
      <c r="T60" s="62" t="s">
        <v>60</v>
      </c>
      <c r="U60" s="62" t="s">
        <v>51</v>
      </c>
      <c r="V60" s="68">
        <v>2510</v>
      </c>
      <c r="X60" t="s">
        <v>48</v>
      </c>
      <c r="Y60" t="s">
        <v>85</v>
      </c>
      <c r="Z60" t="s">
        <v>51</v>
      </c>
      <c r="AA60">
        <v>49</v>
      </c>
      <c r="AC60" t="s">
        <v>56</v>
      </c>
      <c r="AD60" t="s">
        <v>49</v>
      </c>
      <c r="AE60" t="s">
        <v>57</v>
      </c>
      <c r="AF60">
        <v>240</v>
      </c>
      <c r="AH60" t="s">
        <v>53</v>
      </c>
      <c r="AI60" t="s">
        <v>78</v>
      </c>
      <c r="AJ60">
        <v>650</v>
      </c>
      <c r="AK60">
        <v>620</v>
      </c>
      <c r="AN60" t="s">
        <v>130</v>
      </c>
      <c r="AO60" t="s">
        <v>131</v>
      </c>
      <c r="AP60">
        <v>660</v>
      </c>
      <c r="AQ60">
        <v>31</v>
      </c>
      <c r="AS60" t="s">
        <v>130</v>
      </c>
      <c r="AT60" t="s">
        <v>131</v>
      </c>
      <c r="AU60">
        <v>660</v>
      </c>
      <c r="AV60">
        <v>31</v>
      </c>
      <c r="AX60" t="s">
        <v>130</v>
      </c>
      <c r="AY60" t="s">
        <v>78</v>
      </c>
      <c r="AZ60">
        <v>660</v>
      </c>
      <c r="BA60">
        <v>590</v>
      </c>
      <c r="BC60" t="s">
        <v>130</v>
      </c>
      <c r="BD60" t="s">
        <v>133</v>
      </c>
      <c r="BE60">
        <v>660</v>
      </c>
      <c r="BF60">
        <v>30</v>
      </c>
    </row>
    <row r="61" spans="1:58" ht="14.4" thickBot="1" x14ac:dyDescent="0.3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S61" s="57" t="s">
        <v>48</v>
      </c>
      <c r="T61" s="57" t="s">
        <v>61</v>
      </c>
      <c r="U61" s="57" t="s">
        <v>51</v>
      </c>
      <c r="V61" s="58">
        <v>3970</v>
      </c>
      <c r="X61" t="s">
        <v>48</v>
      </c>
      <c r="Y61" t="s">
        <v>83</v>
      </c>
      <c r="Z61" t="s">
        <v>51</v>
      </c>
      <c r="AA61">
        <v>20</v>
      </c>
      <c r="AC61" t="s">
        <v>48</v>
      </c>
      <c r="AD61" t="s">
        <v>60</v>
      </c>
      <c r="AE61" t="s">
        <v>51</v>
      </c>
      <c r="AF61" s="59">
        <v>2400</v>
      </c>
      <c r="AG61" s="59"/>
      <c r="AH61" t="s">
        <v>53</v>
      </c>
      <c r="AI61" t="s">
        <v>78</v>
      </c>
      <c r="AJ61">
        <v>650</v>
      </c>
      <c r="AK61">
        <v>800</v>
      </c>
      <c r="AN61" t="s">
        <v>130</v>
      </c>
      <c r="AO61" t="s">
        <v>131</v>
      </c>
      <c r="AP61">
        <v>660</v>
      </c>
      <c r="AQ61">
        <v>30</v>
      </c>
      <c r="AS61" t="s">
        <v>130</v>
      </c>
      <c r="AT61" t="s">
        <v>131</v>
      </c>
      <c r="AU61">
        <v>660</v>
      </c>
      <c r="AV61">
        <v>30</v>
      </c>
      <c r="AX61" t="s">
        <v>130</v>
      </c>
      <c r="AY61" t="s">
        <v>131</v>
      </c>
      <c r="AZ61">
        <v>660</v>
      </c>
      <c r="BA61">
        <v>31</v>
      </c>
      <c r="BC61" t="s">
        <v>130</v>
      </c>
      <c r="BD61" t="s">
        <v>49</v>
      </c>
      <c r="BE61">
        <v>660</v>
      </c>
      <c r="BF61" s="59">
        <v>2820</v>
      </c>
    </row>
    <row r="62" spans="1:58" ht="14.4" thickBot="1" x14ac:dyDescent="0.3">
      <c r="A62" s="101" t="s">
        <v>135</v>
      </c>
      <c r="B62" s="105">
        <v>43831</v>
      </c>
      <c r="C62" s="105">
        <v>43862</v>
      </c>
      <c r="D62" s="105">
        <v>43891</v>
      </c>
      <c r="E62" s="105">
        <v>43922</v>
      </c>
      <c r="F62" s="105">
        <v>43952</v>
      </c>
      <c r="G62" s="105">
        <v>43983</v>
      </c>
      <c r="H62" s="105">
        <v>44013</v>
      </c>
      <c r="I62" s="105">
        <v>44044</v>
      </c>
      <c r="J62" s="105">
        <v>44075</v>
      </c>
      <c r="K62" s="105">
        <v>44105</v>
      </c>
      <c r="L62" s="105">
        <v>44136</v>
      </c>
      <c r="M62" s="105">
        <v>44166</v>
      </c>
      <c r="N62" s="101" t="s">
        <v>23</v>
      </c>
      <c r="O62" s="104" t="s">
        <v>24</v>
      </c>
      <c r="P62" s="104" t="s">
        <v>25</v>
      </c>
      <c r="S62" s="60" t="s">
        <v>48</v>
      </c>
      <c r="T62" s="62" t="s">
        <v>100</v>
      </c>
      <c r="U62" s="62" t="s">
        <v>51</v>
      </c>
      <c r="V62" s="62">
        <v>1</v>
      </c>
      <c r="X62" t="s">
        <v>48</v>
      </c>
      <c r="Y62" t="s">
        <v>67</v>
      </c>
      <c r="Z62" t="s">
        <v>51</v>
      </c>
      <c r="AA62">
        <v>303</v>
      </c>
      <c r="AC62" t="s">
        <v>48</v>
      </c>
      <c r="AD62" t="s">
        <v>61</v>
      </c>
      <c r="AE62" t="s">
        <v>51</v>
      </c>
      <c r="AF62" s="59">
        <v>5020</v>
      </c>
      <c r="AG62" s="59"/>
      <c r="AH62" t="s">
        <v>53</v>
      </c>
      <c r="AI62" t="s">
        <v>78</v>
      </c>
      <c r="AJ62">
        <v>650</v>
      </c>
      <c r="AK62">
        <v>740</v>
      </c>
      <c r="AN62" t="s">
        <v>130</v>
      </c>
      <c r="AO62" t="s">
        <v>131</v>
      </c>
      <c r="AP62">
        <v>660</v>
      </c>
      <c r="AQ62">
        <v>31</v>
      </c>
      <c r="AS62" t="s">
        <v>130</v>
      </c>
      <c r="AT62" t="s">
        <v>131</v>
      </c>
      <c r="AU62">
        <v>660</v>
      </c>
      <c r="AV62">
        <v>31</v>
      </c>
      <c r="AX62" t="s">
        <v>130</v>
      </c>
      <c r="AY62" t="s">
        <v>132</v>
      </c>
      <c r="AZ62">
        <v>660</v>
      </c>
      <c r="BA62">
        <v>31</v>
      </c>
      <c r="BC62" t="s">
        <v>130</v>
      </c>
      <c r="BD62" t="s">
        <v>65</v>
      </c>
      <c r="BE62">
        <v>660</v>
      </c>
      <c r="BF62" s="59">
        <v>1200</v>
      </c>
    </row>
    <row r="63" spans="1:58" x14ac:dyDescent="0.25">
      <c r="A63" s="95" t="s">
        <v>26</v>
      </c>
      <c r="B63" s="96">
        <v>17310</v>
      </c>
      <c r="C63" s="96">
        <v>15300</v>
      </c>
      <c r="D63" s="96">
        <v>22440</v>
      </c>
      <c r="E63" s="98">
        <v>33850</v>
      </c>
      <c r="F63" s="96">
        <v>29300</v>
      </c>
      <c r="G63" s="98">
        <v>30560</v>
      </c>
      <c r="H63" s="98">
        <v>22130</v>
      </c>
      <c r="I63" s="98">
        <v>28430</v>
      </c>
      <c r="J63" s="98">
        <v>23550</v>
      </c>
      <c r="K63" s="98">
        <v>22400</v>
      </c>
      <c r="L63" s="96">
        <v>19250</v>
      </c>
      <c r="M63" s="98">
        <v>22050</v>
      </c>
      <c r="N63" s="99">
        <v>286570</v>
      </c>
      <c r="O63" s="103">
        <v>0.60301327778128488</v>
      </c>
      <c r="P63" s="97">
        <v>23880.833333333332</v>
      </c>
      <c r="S63" s="57" t="s">
        <v>48</v>
      </c>
      <c r="T63" s="57" t="s">
        <v>87</v>
      </c>
      <c r="U63" s="57" t="s">
        <v>50</v>
      </c>
      <c r="V63" s="57">
        <v>7</v>
      </c>
      <c r="X63" t="s">
        <v>48</v>
      </c>
      <c r="Y63" t="s">
        <v>70</v>
      </c>
      <c r="Z63" t="s">
        <v>51</v>
      </c>
      <c r="AA63">
        <v>16</v>
      </c>
      <c r="AC63" t="s">
        <v>48</v>
      </c>
      <c r="AD63" t="s">
        <v>63</v>
      </c>
      <c r="AE63" t="s">
        <v>51</v>
      </c>
      <c r="AF63">
        <v>640</v>
      </c>
      <c r="AH63" t="s">
        <v>53</v>
      </c>
      <c r="AI63" t="s">
        <v>78</v>
      </c>
      <c r="AJ63">
        <v>650</v>
      </c>
      <c r="AK63">
        <v>930</v>
      </c>
      <c r="AN63" t="s">
        <v>130</v>
      </c>
      <c r="AO63" t="s">
        <v>132</v>
      </c>
      <c r="AP63">
        <v>660</v>
      </c>
      <c r="AQ63">
        <v>31</v>
      </c>
      <c r="AS63" t="s">
        <v>130</v>
      </c>
      <c r="AT63" t="s">
        <v>131</v>
      </c>
      <c r="AU63">
        <v>660</v>
      </c>
      <c r="AV63">
        <v>30</v>
      </c>
      <c r="AX63" t="s">
        <v>130</v>
      </c>
      <c r="AY63" t="s">
        <v>133</v>
      </c>
      <c r="AZ63">
        <v>660</v>
      </c>
      <c r="BA63">
        <v>31</v>
      </c>
      <c r="BC63" t="s">
        <v>130</v>
      </c>
      <c r="BD63" t="s">
        <v>131</v>
      </c>
      <c r="BE63">
        <v>660</v>
      </c>
      <c r="BF63">
        <v>31</v>
      </c>
    </row>
    <row r="64" spans="1:58" x14ac:dyDescent="0.25">
      <c r="A64" s="95" t="s">
        <v>27</v>
      </c>
      <c r="B64" s="96">
        <v>11890</v>
      </c>
      <c r="C64" s="96">
        <v>7370</v>
      </c>
      <c r="D64" s="96">
        <v>11340</v>
      </c>
      <c r="E64" s="98">
        <v>1030</v>
      </c>
      <c r="F64" s="98">
        <v>170</v>
      </c>
      <c r="G64" s="98">
        <v>90</v>
      </c>
      <c r="H64" s="98">
        <v>6620</v>
      </c>
      <c r="I64" s="98">
        <v>12830</v>
      </c>
      <c r="J64" s="98">
        <v>9310</v>
      </c>
      <c r="K64" s="98">
        <v>8680</v>
      </c>
      <c r="L64" s="96">
        <v>8800</v>
      </c>
      <c r="M64" s="98">
        <v>8380</v>
      </c>
      <c r="N64" s="99">
        <v>86510</v>
      </c>
      <c r="O64" s="103">
        <v>0.18203817099088862</v>
      </c>
      <c r="P64" s="97">
        <v>7209.166666666667</v>
      </c>
      <c r="S64" s="60" t="s">
        <v>48</v>
      </c>
      <c r="T64" s="62" t="s">
        <v>87</v>
      </c>
      <c r="U64" s="62" t="s">
        <v>52</v>
      </c>
      <c r="V64" s="62">
        <v>6</v>
      </c>
      <c r="X64" t="s">
        <v>48</v>
      </c>
      <c r="Y64" t="s">
        <v>84</v>
      </c>
      <c r="Z64" t="s">
        <v>51</v>
      </c>
      <c r="AA64">
        <v>23</v>
      </c>
      <c r="AC64" t="s">
        <v>53</v>
      </c>
      <c r="AD64" t="s">
        <v>65</v>
      </c>
      <c r="AE64" t="s">
        <v>55</v>
      </c>
      <c r="AF64" s="59">
        <v>4120</v>
      </c>
      <c r="AG64" s="59"/>
      <c r="AH64" t="s">
        <v>53</v>
      </c>
      <c r="AI64" t="s">
        <v>78</v>
      </c>
      <c r="AJ64">
        <v>650</v>
      </c>
      <c r="AK64" s="59">
        <v>1250</v>
      </c>
      <c r="AN64" t="s">
        <v>130</v>
      </c>
      <c r="AO64" t="s">
        <v>132</v>
      </c>
      <c r="AP64">
        <v>660</v>
      </c>
      <c r="AQ64">
        <v>28</v>
      </c>
      <c r="AS64" t="s">
        <v>130</v>
      </c>
      <c r="AT64" t="s">
        <v>131</v>
      </c>
      <c r="AU64">
        <v>660</v>
      </c>
      <c r="AV64">
        <v>31</v>
      </c>
      <c r="AX64" t="s">
        <v>130</v>
      </c>
      <c r="AY64" t="s">
        <v>49</v>
      </c>
      <c r="AZ64">
        <v>660</v>
      </c>
      <c r="BA64" s="59">
        <v>2630</v>
      </c>
      <c r="BC64" t="s">
        <v>130</v>
      </c>
      <c r="BD64" t="s">
        <v>132</v>
      </c>
      <c r="BE64">
        <v>660</v>
      </c>
      <c r="BF64">
        <v>31</v>
      </c>
    </row>
    <row r="65" spans="1:58" ht="14.4" thickBot="1" x14ac:dyDescent="0.3">
      <c r="A65" s="95" t="s">
        <v>28</v>
      </c>
      <c r="B65" s="98">
        <v>8890</v>
      </c>
      <c r="C65" s="96">
        <v>7060</v>
      </c>
      <c r="D65" s="96">
        <v>7090</v>
      </c>
      <c r="E65" s="98">
        <v>8080</v>
      </c>
      <c r="F65" s="98">
        <v>7860</v>
      </c>
      <c r="G65" s="98">
        <v>10800</v>
      </c>
      <c r="H65" s="98">
        <v>7620</v>
      </c>
      <c r="I65" s="98">
        <v>7380</v>
      </c>
      <c r="J65" s="98">
        <v>6950</v>
      </c>
      <c r="K65" s="98">
        <v>7760</v>
      </c>
      <c r="L65" s="96">
        <v>9300</v>
      </c>
      <c r="M65" s="98">
        <v>13360</v>
      </c>
      <c r="N65" s="99">
        <v>102150</v>
      </c>
      <c r="O65" s="103">
        <v>0.21494855122782652</v>
      </c>
      <c r="P65" s="97">
        <v>8512.5</v>
      </c>
      <c r="S65" s="57" t="s">
        <v>48</v>
      </c>
      <c r="T65" s="57" t="s">
        <v>87</v>
      </c>
      <c r="U65" s="57" t="s">
        <v>51</v>
      </c>
      <c r="V65" s="57">
        <v>24</v>
      </c>
      <c r="X65" t="s">
        <v>48</v>
      </c>
      <c r="Y65" t="s">
        <v>75</v>
      </c>
      <c r="Z65" t="s">
        <v>51</v>
      </c>
      <c r="AA65">
        <v>643</v>
      </c>
      <c r="AC65" t="s">
        <v>56</v>
      </c>
      <c r="AD65" t="s">
        <v>65</v>
      </c>
      <c r="AE65" t="s">
        <v>99</v>
      </c>
      <c r="AF65">
        <v>150</v>
      </c>
      <c r="AH65" t="s">
        <v>53</v>
      </c>
      <c r="AI65" t="s">
        <v>78</v>
      </c>
      <c r="AJ65">
        <v>650</v>
      </c>
      <c r="AK65" s="59">
        <v>1210</v>
      </c>
      <c r="AN65" t="s">
        <v>130</v>
      </c>
      <c r="AO65" t="s">
        <v>132</v>
      </c>
      <c r="AP65">
        <v>660</v>
      </c>
      <c r="AQ65">
        <v>31</v>
      </c>
      <c r="AS65" t="s">
        <v>130</v>
      </c>
      <c r="AT65" t="s">
        <v>132</v>
      </c>
      <c r="AU65">
        <v>660</v>
      </c>
      <c r="AV65">
        <v>31</v>
      </c>
      <c r="AX65" t="s">
        <v>130</v>
      </c>
      <c r="AY65" t="s">
        <v>65</v>
      </c>
      <c r="AZ65">
        <v>660</v>
      </c>
      <c r="BA65">
        <v>860</v>
      </c>
      <c r="BC65" t="s">
        <v>130</v>
      </c>
      <c r="BD65" t="s">
        <v>133</v>
      </c>
      <c r="BE65">
        <v>660</v>
      </c>
      <c r="BF65">
        <v>31</v>
      </c>
    </row>
    <row r="66" spans="1:58" ht="14.4" thickBot="1" x14ac:dyDescent="0.3">
      <c r="A66" s="94" t="s">
        <v>29</v>
      </c>
      <c r="B66" s="100">
        <v>38090</v>
      </c>
      <c r="C66" s="100">
        <v>29730</v>
      </c>
      <c r="D66" s="100">
        <v>40870</v>
      </c>
      <c r="E66" s="100">
        <v>42960</v>
      </c>
      <c r="F66" s="100">
        <v>37330</v>
      </c>
      <c r="G66" s="100">
        <v>41450</v>
      </c>
      <c r="H66" s="100">
        <v>36370</v>
      </c>
      <c r="I66" s="100">
        <v>48640</v>
      </c>
      <c r="J66" s="100">
        <v>39810</v>
      </c>
      <c r="K66" s="100">
        <v>38840</v>
      </c>
      <c r="L66" s="100">
        <v>37350</v>
      </c>
      <c r="M66" s="100">
        <v>43790</v>
      </c>
      <c r="N66" s="100">
        <v>475230</v>
      </c>
      <c r="O66" s="102">
        <v>1</v>
      </c>
      <c r="P66" s="100">
        <v>39602.5</v>
      </c>
      <c r="S66" s="60" t="s">
        <v>48</v>
      </c>
      <c r="T66" s="60" t="s">
        <v>89</v>
      </c>
      <c r="U66" s="60" t="s">
        <v>50</v>
      </c>
      <c r="V66" s="60">
        <v>6</v>
      </c>
      <c r="X66" t="s">
        <v>48</v>
      </c>
      <c r="Y66" t="s">
        <v>77</v>
      </c>
      <c r="Z66" t="s">
        <v>51</v>
      </c>
      <c r="AA66">
        <v>1</v>
      </c>
      <c r="AC66" t="s">
        <v>56</v>
      </c>
      <c r="AD66" t="s">
        <v>68</v>
      </c>
      <c r="AE66" t="s">
        <v>57</v>
      </c>
      <c r="AF66">
        <v>120</v>
      </c>
      <c r="AH66" t="s">
        <v>53</v>
      </c>
      <c r="AI66" t="s">
        <v>78</v>
      </c>
      <c r="AJ66">
        <v>650</v>
      </c>
      <c r="AK66">
        <v>900</v>
      </c>
      <c r="AN66" t="s">
        <v>130</v>
      </c>
      <c r="AO66" t="s">
        <v>132</v>
      </c>
      <c r="AP66">
        <v>660</v>
      </c>
      <c r="AQ66">
        <v>30</v>
      </c>
      <c r="AS66" t="s">
        <v>130</v>
      </c>
      <c r="AT66" t="s">
        <v>132</v>
      </c>
      <c r="AU66">
        <v>660</v>
      </c>
      <c r="AV66">
        <v>28</v>
      </c>
      <c r="AX66" t="s">
        <v>130</v>
      </c>
      <c r="AY66" t="s">
        <v>72</v>
      </c>
      <c r="AZ66">
        <v>660</v>
      </c>
      <c r="BA66">
        <v>830</v>
      </c>
      <c r="BC66" t="s">
        <v>130</v>
      </c>
      <c r="BD66" t="s">
        <v>49</v>
      </c>
      <c r="BE66">
        <v>660</v>
      </c>
      <c r="BF66" s="59">
        <v>6020</v>
      </c>
    </row>
    <row r="67" spans="1:58" ht="14.4" thickBot="1" x14ac:dyDescent="0.3">
      <c r="S67" s="57" t="s">
        <v>48</v>
      </c>
      <c r="T67" s="67" t="s">
        <v>89</v>
      </c>
      <c r="U67" s="67" t="s">
        <v>52</v>
      </c>
      <c r="V67" s="67">
        <v>56</v>
      </c>
      <c r="X67" t="s">
        <v>53</v>
      </c>
      <c r="Y67" t="s">
        <v>77</v>
      </c>
      <c r="Z67" t="s">
        <v>55</v>
      </c>
      <c r="AA67">
        <v>48</v>
      </c>
      <c r="AC67" t="s">
        <v>48</v>
      </c>
      <c r="AD67" t="s">
        <v>74</v>
      </c>
      <c r="AE67" t="s">
        <v>51</v>
      </c>
      <c r="AF67">
        <v>410</v>
      </c>
      <c r="AN67" t="s">
        <v>130</v>
      </c>
      <c r="AO67" t="s">
        <v>132</v>
      </c>
      <c r="AP67">
        <v>660</v>
      </c>
      <c r="AQ67">
        <v>31</v>
      </c>
      <c r="AS67" t="s">
        <v>130</v>
      </c>
      <c r="AT67" t="s">
        <v>132</v>
      </c>
      <c r="AU67">
        <v>660</v>
      </c>
      <c r="AV67">
        <v>31</v>
      </c>
      <c r="AX67" t="s">
        <v>130</v>
      </c>
      <c r="AY67" t="s">
        <v>131</v>
      </c>
      <c r="AZ67">
        <v>660</v>
      </c>
      <c r="BA67">
        <v>30</v>
      </c>
      <c r="BC67" t="s">
        <v>130</v>
      </c>
      <c r="BD67" t="s">
        <v>65</v>
      </c>
      <c r="BE67">
        <v>660</v>
      </c>
      <c r="BF67">
        <v>820</v>
      </c>
    </row>
    <row r="68" spans="1:58" ht="14.4" thickBot="1" x14ac:dyDescent="0.3">
      <c r="A68" s="119" t="s">
        <v>135</v>
      </c>
      <c r="B68" s="126">
        <v>44197</v>
      </c>
      <c r="C68" s="126">
        <v>44228</v>
      </c>
      <c r="D68" s="126">
        <v>44256</v>
      </c>
      <c r="E68" s="126">
        <v>44287</v>
      </c>
      <c r="F68" s="126">
        <v>44317</v>
      </c>
      <c r="G68" s="126">
        <v>44348</v>
      </c>
      <c r="H68" s="126">
        <v>44378</v>
      </c>
      <c r="I68" s="126">
        <v>44409</v>
      </c>
      <c r="J68" s="126">
        <v>44440</v>
      </c>
      <c r="K68" s="126">
        <v>44470</v>
      </c>
      <c r="L68" s="126">
        <v>44501</v>
      </c>
      <c r="M68" s="126">
        <v>44531</v>
      </c>
      <c r="N68" s="119" t="s">
        <v>23</v>
      </c>
      <c r="O68" s="122" t="s">
        <v>24</v>
      </c>
      <c r="P68" s="122" t="s">
        <v>25</v>
      </c>
      <c r="S68" s="60" t="s">
        <v>48</v>
      </c>
      <c r="T68" s="62" t="s">
        <v>89</v>
      </c>
      <c r="U68" s="62" t="s">
        <v>51</v>
      </c>
      <c r="V68" s="62">
        <v>17</v>
      </c>
      <c r="X68" t="s">
        <v>48</v>
      </c>
      <c r="Y68" t="s">
        <v>60</v>
      </c>
      <c r="Z68" t="s">
        <v>51</v>
      </c>
      <c r="AA68" s="59">
        <v>2130</v>
      </c>
      <c r="AC68" t="s">
        <v>53</v>
      </c>
      <c r="AD68" t="s">
        <v>72</v>
      </c>
      <c r="AE68" t="s">
        <v>76</v>
      </c>
      <c r="AF68" s="59">
        <v>1000</v>
      </c>
      <c r="AG68" s="59"/>
      <c r="AH68" s="59"/>
      <c r="AI68" s="59"/>
      <c r="AJ68" s="59"/>
      <c r="AK68" s="59"/>
      <c r="AN68" t="s">
        <v>130</v>
      </c>
      <c r="AO68" t="s">
        <v>132</v>
      </c>
      <c r="AP68">
        <v>660</v>
      </c>
      <c r="AQ68">
        <v>30</v>
      </c>
      <c r="AS68" t="s">
        <v>130</v>
      </c>
      <c r="AT68" t="s">
        <v>132</v>
      </c>
      <c r="AU68">
        <v>660</v>
      </c>
      <c r="AV68">
        <v>30</v>
      </c>
      <c r="AX68" t="s">
        <v>130</v>
      </c>
      <c r="AY68" t="s">
        <v>132</v>
      </c>
      <c r="AZ68">
        <v>660</v>
      </c>
      <c r="BA68">
        <v>30</v>
      </c>
      <c r="BC68" t="s">
        <v>130</v>
      </c>
      <c r="BD68" t="s">
        <v>78</v>
      </c>
      <c r="BE68">
        <v>660</v>
      </c>
      <c r="BF68">
        <v>470</v>
      </c>
    </row>
    <row r="69" spans="1:58" x14ac:dyDescent="0.25">
      <c r="A69" s="110" t="s">
        <v>26</v>
      </c>
      <c r="B69" s="111">
        <v>22370</v>
      </c>
      <c r="C69" s="111">
        <v>23140</v>
      </c>
      <c r="D69" s="111">
        <v>22420</v>
      </c>
      <c r="E69" s="113">
        <v>13090</v>
      </c>
      <c r="F69" s="111">
        <v>15060</v>
      </c>
      <c r="G69" s="113">
        <v>22140</v>
      </c>
      <c r="H69" s="113">
        <v>18640</v>
      </c>
      <c r="I69" s="113">
        <v>18640</v>
      </c>
      <c r="J69" s="113">
        <v>17770</v>
      </c>
      <c r="K69" s="113">
        <v>28220</v>
      </c>
      <c r="L69" s="111"/>
      <c r="M69" s="113"/>
      <c r="N69" s="114">
        <v>201490</v>
      </c>
      <c r="O69" s="121">
        <v>0.5544502689836408</v>
      </c>
      <c r="P69" s="112">
        <v>20149</v>
      </c>
      <c r="S69" s="57" t="s">
        <v>48</v>
      </c>
      <c r="T69" s="67" t="s">
        <v>91</v>
      </c>
      <c r="U69" s="67" t="s">
        <v>50</v>
      </c>
      <c r="V69" s="67">
        <v>2</v>
      </c>
      <c r="X69" t="s">
        <v>48</v>
      </c>
      <c r="Y69" t="s">
        <v>80</v>
      </c>
      <c r="Z69" t="s">
        <v>51</v>
      </c>
      <c r="AA69" s="59">
        <v>8120</v>
      </c>
      <c r="AC69" t="s">
        <v>53</v>
      </c>
      <c r="AD69" t="s">
        <v>78</v>
      </c>
      <c r="AE69" t="s">
        <v>55</v>
      </c>
      <c r="AF69">
        <v>140</v>
      </c>
      <c r="AN69" t="s">
        <v>130</v>
      </c>
      <c r="AO69" t="s">
        <v>132</v>
      </c>
      <c r="AP69">
        <v>660</v>
      </c>
      <c r="AQ69">
        <v>31</v>
      </c>
      <c r="AS69" t="s">
        <v>130</v>
      </c>
      <c r="AT69" t="s">
        <v>132</v>
      </c>
      <c r="AU69">
        <v>660</v>
      </c>
      <c r="AV69">
        <v>31</v>
      </c>
      <c r="AX69" t="s">
        <v>130</v>
      </c>
      <c r="AY69" t="s">
        <v>133</v>
      </c>
      <c r="AZ69">
        <v>660</v>
      </c>
      <c r="BA69">
        <v>30</v>
      </c>
      <c r="BC69" t="s">
        <v>130</v>
      </c>
      <c r="BD69" t="s">
        <v>131</v>
      </c>
      <c r="BE69">
        <v>660</v>
      </c>
      <c r="BF69">
        <v>30</v>
      </c>
    </row>
    <row r="70" spans="1:58" x14ac:dyDescent="0.25">
      <c r="A70" s="110" t="s">
        <v>27</v>
      </c>
      <c r="B70" s="111">
        <v>9520</v>
      </c>
      <c r="C70" s="111">
        <v>7720</v>
      </c>
      <c r="D70" s="111">
        <v>11270</v>
      </c>
      <c r="E70" s="113">
        <v>9960</v>
      </c>
      <c r="F70" s="113">
        <v>10900</v>
      </c>
      <c r="G70" s="113">
        <v>12810</v>
      </c>
      <c r="H70" s="113">
        <v>9230</v>
      </c>
      <c r="I70" s="113">
        <v>9970</v>
      </c>
      <c r="J70" s="113">
        <v>775</v>
      </c>
      <c r="K70" s="113">
        <v>9470</v>
      </c>
      <c r="L70" s="111"/>
      <c r="M70" s="113"/>
      <c r="N70" s="114">
        <v>91625</v>
      </c>
      <c r="O70" s="121">
        <v>0.25212916718261996</v>
      </c>
      <c r="P70" s="112">
        <v>9162.5</v>
      </c>
      <c r="S70" s="60" t="s">
        <v>48</v>
      </c>
      <c r="T70" s="60" t="s">
        <v>91</v>
      </c>
      <c r="U70" s="60" t="s">
        <v>52</v>
      </c>
      <c r="V70" s="60">
        <v>3</v>
      </c>
      <c r="X70" t="s">
        <v>48</v>
      </c>
      <c r="Y70" t="s">
        <v>61</v>
      </c>
      <c r="Z70" t="s">
        <v>51</v>
      </c>
      <c r="AA70" s="59">
        <v>5820</v>
      </c>
      <c r="AC70" t="s">
        <v>48</v>
      </c>
      <c r="AD70" t="s">
        <v>49</v>
      </c>
      <c r="AE70" t="s">
        <v>51</v>
      </c>
      <c r="AF70" s="59">
        <v>2060</v>
      </c>
      <c r="AG70" s="59"/>
      <c r="AH70" s="59"/>
      <c r="AI70" s="59"/>
      <c r="AJ70" s="59"/>
      <c r="AK70" s="59"/>
      <c r="AN70" t="s">
        <v>130</v>
      </c>
      <c r="AO70" t="s">
        <v>132</v>
      </c>
      <c r="AP70">
        <v>660</v>
      </c>
      <c r="AQ70">
        <v>31</v>
      </c>
      <c r="AS70" t="s">
        <v>130</v>
      </c>
      <c r="AT70" t="s">
        <v>132</v>
      </c>
      <c r="AU70">
        <v>660</v>
      </c>
      <c r="AV70">
        <v>30</v>
      </c>
      <c r="AX70" t="s">
        <v>130</v>
      </c>
      <c r="AY70" t="s">
        <v>49</v>
      </c>
      <c r="AZ70">
        <v>660</v>
      </c>
      <c r="BA70" s="59">
        <v>5610</v>
      </c>
      <c r="BC70" t="s">
        <v>130</v>
      </c>
      <c r="BD70" t="s">
        <v>132</v>
      </c>
      <c r="BE70">
        <v>660</v>
      </c>
      <c r="BF70">
        <v>30</v>
      </c>
    </row>
    <row r="71" spans="1:58" ht="14.4" thickBot="1" x14ac:dyDescent="0.3">
      <c r="A71" s="110" t="s">
        <v>28</v>
      </c>
      <c r="B71" s="113">
        <v>4850</v>
      </c>
      <c r="C71" s="111">
        <v>9990</v>
      </c>
      <c r="D71" s="111">
        <v>5640</v>
      </c>
      <c r="E71" s="113">
        <v>9500</v>
      </c>
      <c r="F71" s="113">
        <v>5470</v>
      </c>
      <c r="G71" s="113">
        <v>10850</v>
      </c>
      <c r="H71" s="113">
        <v>4870</v>
      </c>
      <c r="I71" s="113">
        <v>6250</v>
      </c>
      <c r="J71" s="113">
        <v>6450</v>
      </c>
      <c r="K71" s="113">
        <v>6420</v>
      </c>
      <c r="L71" s="111"/>
      <c r="M71" s="113"/>
      <c r="N71" s="114">
        <v>70290</v>
      </c>
      <c r="O71" s="121">
        <v>0.19342056383373921</v>
      </c>
      <c r="P71" s="112">
        <v>7029</v>
      </c>
      <c r="S71" s="57" t="s">
        <v>48</v>
      </c>
      <c r="T71" s="67" t="s">
        <v>91</v>
      </c>
      <c r="U71" s="67" t="s">
        <v>51</v>
      </c>
      <c r="V71" s="67">
        <v>11</v>
      </c>
      <c r="X71" t="s">
        <v>48</v>
      </c>
      <c r="Y71" t="s">
        <v>100</v>
      </c>
      <c r="Z71" t="s">
        <v>51</v>
      </c>
      <c r="AA71">
        <v>2</v>
      </c>
      <c r="AC71" t="s">
        <v>53</v>
      </c>
      <c r="AD71" t="s">
        <v>49</v>
      </c>
      <c r="AE71" t="s">
        <v>54</v>
      </c>
      <c r="AF71">
        <v>240</v>
      </c>
      <c r="AN71" t="s">
        <v>130</v>
      </c>
      <c r="AO71" t="s">
        <v>132</v>
      </c>
      <c r="AP71">
        <v>660</v>
      </c>
      <c r="AQ71">
        <v>30</v>
      </c>
      <c r="AS71" t="s">
        <v>130</v>
      </c>
      <c r="AT71" t="s">
        <v>132</v>
      </c>
      <c r="AU71">
        <v>660</v>
      </c>
      <c r="AV71">
        <v>31</v>
      </c>
      <c r="AX71" t="s">
        <v>130</v>
      </c>
      <c r="AY71" t="s">
        <v>65</v>
      </c>
      <c r="AZ71">
        <v>660</v>
      </c>
      <c r="BA71" s="59">
        <v>1260</v>
      </c>
      <c r="BC71" t="s">
        <v>130</v>
      </c>
      <c r="BD71" t="s">
        <v>133</v>
      </c>
      <c r="BE71">
        <v>660</v>
      </c>
      <c r="BF71">
        <v>30</v>
      </c>
    </row>
    <row r="72" spans="1:58" ht="14.4" thickBot="1" x14ac:dyDescent="0.3">
      <c r="A72" s="109" t="s">
        <v>29</v>
      </c>
      <c r="B72" s="115">
        <v>36740</v>
      </c>
      <c r="C72" s="115">
        <v>40850</v>
      </c>
      <c r="D72" s="115">
        <v>39330</v>
      </c>
      <c r="E72" s="115">
        <v>32550</v>
      </c>
      <c r="F72" s="115">
        <v>31430</v>
      </c>
      <c r="G72" s="115">
        <v>45800</v>
      </c>
      <c r="H72" s="115">
        <v>32740</v>
      </c>
      <c r="I72" s="115">
        <v>34860</v>
      </c>
      <c r="J72" s="115">
        <v>24995</v>
      </c>
      <c r="K72" s="115">
        <v>44110</v>
      </c>
      <c r="L72" s="115">
        <v>0</v>
      </c>
      <c r="M72" s="115">
        <v>0</v>
      </c>
      <c r="N72" s="115">
        <v>363405</v>
      </c>
      <c r="O72" s="120">
        <v>1</v>
      </c>
      <c r="P72" s="115">
        <v>36340.5</v>
      </c>
      <c r="S72" s="60" t="s">
        <v>48</v>
      </c>
      <c r="T72" s="62" t="s">
        <v>63</v>
      </c>
      <c r="U72" s="62" t="s">
        <v>51</v>
      </c>
      <c r="V72" s="62">
        <v>860</v>
      </c>
      <c r="X72" t="s">
        <v>48</v>
      </c>
      <c r="Y72" t="s">
        <v>86</v>
      </c>
      <c r="Z72" t="s">
        <v>51</v>
      </c>
      <c r="AA72">
        <v>4</v>
      </c>
      <c r="AC72" t="s">
        <v>53</v>
      </c>
      <c r="AD72" t="s">
        <v>49</v>
      </c>
      <c r="AE72" t="s">
        <v>76</v>
      </c>
      <c r="AF72">
        <v>200</v>
      </c>
      <c r="AN72" t="s">
        <v>130</v>
      </c>
      <c r="AO72" t="s">
        <v>132</v>
      </c>
      <c r="AP72">
        <v>660</v>
      </c>
      <c r="AQ72">
        <v>31</v>
      </c>
      <c r="AS72" t="s">
        <v>130</v>
      </c>
      <c r="AT72" t="s">
        <v>132</v>
      </c>
      <c r="AU72">
        <v>660</v>
      </c>
      <c r="AV72">
        <v>31</v>
      </c>
      <c r="AX72" t="s">
        <v>130</v>
      </c>
      <c r="AY72" t="s">
        <v>78</v>
      </c>
      <c r="AZ72">
        <v>660</v>
      </c>
      <c r="BA72">
        <v>410</v>
      </c>
      <c r="BC72" t="s">
        <v>130</v>
      </c>
      <c r="BD72" t="s">
        <v>49</v>
      </c>
      <c r="BE72">
        <v>660</v>
      </c>
      <c r="BF72" s="59">
        <v>2580</v>
      </c>
    </row>
    <row r="73" spans="1:58" x14ac:dyDescent="0.25">
      <c r="A73" s="108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S73" s="57" t="s">
        <v>48</v>
      </c>
      <c r="T73" s="67" t="s">
        <v>101</v>
      </c>
      <c r="U73" s="67" t="s">
        <v>50</v>
      </c>
      <c r="V73" s="67">
        <v>7</v>
      </c>
      <c r="X73" t="s">
        <v>48</v>
      </c>
      <c r="Y73" t="s">
        <v>87</v>
      </c>
      <c r="Z73" t="s">
        <v>51</v>
      </c>
      <c r="AA73">
        <v>29</v>
      </c>
      <c r="AC73" t="s">
        <v>53</v>
      </c>
      <c r="AD73" t="s">
        <v>49</v>
      </c>
      <c r="AE73" t="s">
        <v>55</v>
      </c>
      <c r="AF73" s="59">
        <v>7220</v>
      </c>
      <c r="AG73" s="59"/>
      <c r="AH73" s="59"/>
      <c r="AI73" s="59"/>
      <c r="AJ73" s="59"/>
      <c r="AK73" s="59"/>
      <c r="AN73" t="s">
        <v>130</v>
      </c>
      <c r="AO73" t="s">
        <v>132</v>
      </c>
      <c r="AP73">
        <v>660</v>
      </c>
      <c r="AQ73">
        <v>30</v>
      </c>
      <c r="AS73" t="s">
        <v>130</v>
      </c>
      <c r="AT73" t="s">
        <v>132</v>
      </c>
      <c r="AU73">
        <v>660</v>
      </c>
      <c r="AV73">
        <v>30</v>
      </c>
      <c r="AX73" t="s">
        <v>130</v>
      </c>
      <c r="AY73" t="s">
        <v>131</v>
      </c>
      <c r="AZ73">
        <v>660</v>
      </c>
      <c r="BA73">
        <v>31</v>
      </c>
      <c r="BC73" t="s">
        <v>130</v>
      </c>
      <c r="BD73" t="s">
        <v>78</v>
      </c>
      <c r="BE73">
        <v>660</v>
      </c>
      <c r="BF73">
        <v>460</v>
      </c>
    </row>
    <row r="74" spans="1:58" x14ac:dyDescent="0.25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S74" s="60" t="s">
        <v>58</v>
      </c>
      <c r="T74" s="60" t="s">
        <v>65</v>
      </c>
      <c r="U74" s="60" t="s">
        <v>64</v>
      </c>
      <c r="V74" s="60">
        <v>210</v>
      </c>
      <c r="X74" t="s">
        <v>48</v>
      </c>
      <c r="Y74" t="s">
        <v>88</v>
      </c>
      <c r="Z74" t="s">
        <v>51</v>
      </c>
      <c r="AA74">
        <v>6</v>
      </c>
      <c r="AC74" t="s">
        <v>56</v>
      </c>
      <c r="AD74" t="s">
        <v>49</v>
      </c>
      <c r="AE74" t="s">
        <v>99</v>
      </c>
      <c r="AF74">
        <v>150</v>
      </c>
      <c r="AN74" t="s">
        <v>130</v>
      </c>
      <c r="AO74" t="s">
        <v>132</v>
      </c>
      <c r="AP74">
        <v>660</v>
      </c>
      <c r="AQ74">
        <v>31</v>
      </c>
      <c r="AS74" t="s">
        <v>130</v>
      </c>
      <c r="AT74" t="s">
        <v>132</v>
      </c>
      <c r="AU74">
        <v>660</v>
      </c>
      <c r="AV74">
        <v>31</v>
      </c>
      <c r="AX74" t="s">
        <v>130</v>
      </c>
      <c r="AY74" t="s">
        <v>132</v>
      </c>
      <c r="AZ74">
        <v>660</v>
      </c>
      <c r="BA74">
        <v>31</v>
      </c>
      <c r="BC74" t="s">
        <v>130</v>
      </c>
      <c r="BD74" t="s">
        <v>131</v>
      </c>
      <c r="BE74">
        <v>660</v>
      </c>
      <c r="BF74">
        <v>31</v>
      </c>
    </row>
    <row r="75" spans="1:58" x14ac:dyDescent="0.25">
      <c r="A75" s="108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S75" s="57" t="s">
        <v>58</v>
      </c>
      <c r="T75" s="57" t="s">
        <v>65</v>
      </c>
      <c r="U75" s="57" t="s">
        <v>62</v>
      </c>
      <c r="V75" s="57">
        <v>300</v>
      </c>
      <c r="X75" t="s">
        <v>48</v>
      </c>
      <c r="Y75" t="s">
        <v>89</v>
      </c>
      <c r="Z75" t="s">
        <v>51</v>
      </c>
      <c r="AA75">
        <v>71</v>
      </c>
      <c r="AC75" t="s">
        <v>53</v>
      </c>
      <c r="AD75" t="s">
        <v>49</v>
      </c>
      <c r="AE75" t="s">
        <v>102</v>
      </c>
      <c r="AF75">
        <v>120</v>
      </c>
      <c r="AS75" t="s">
        <v>130</v>
      </c>
      <c r="AT75" t="s">
        <v>132</v>
      </c>
      <c r="AU75">
        <v>660</v>
      </c>
      <c r="AV75">
        <v>30</v>
      </c>
      <c r="AX75" t="s">
        <v>130</v>
      </c>
      <c r="AY75" t="s">
        <v>133</v>
      </c>
      <c r="AZ75">
        <v>660</v>
      </c>
      <c r="BA75">
        <v>31</v>
      </c>
      <c r="BC75" t="s">
        <v>130</v>
      </c>
      <c r="BD75" t="s">
        <v>132</v>
      </c>
      <c r="BE75">
        <v>660</v>
      </c>
      <c r="BF75">
        <v>31</v>
      </c>
    </row>
    <row r="76" spans="1:58" x14ac:dyDescent="0.25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S76" s="60" t="s">
        <v>48</v>
      </c>
      <c r="T76" s="60" t="s">
        <v>65</v>
      </c>
      <c r="U76" s="60" t="s">
        <v>50</v>
      </c>
      <c r="V76" s="60">
        <v>860</v>
      </c>
      <c r="X76" t="s">
        <v>48</v>
      </c>
      <c r="Y76" t="s">
        <v>91</v>
      </c>
      <c r="Z76" t="s">
        <v>51</v>
      </c>
      <c r="AA76">
        <v>9</v>
      </c>
      <c r="AC76" t="s">
        <v>53</v>
      </c>
      <c r="AD76" t="s">
        <v>49</v>
      </c>
      <c r="AE76" t="s">
        <v>102</v>
      </c>
      <c r="AF76">
        <v>150</v>
      </c>
      <c r="AS76" t="s">
        <v>130</v>
      </c>
      <c r="AT76" t="s">
        <v>132</v>
      </c>
      <c r="AU76">
        <v>660</v>
      </c>
      <c r="AV76">
        <v>31</v>
      </c>
      <c r="BC76" t="s">
        <v>130</v>
      </c>
      <c r="BD76" t="s">
        <v>133</v>
      </c>
      <c r="BE76">
        <v>660</v>
      </c>
      <c r="BF76">
        <v>31</v>
      </c>
    </row>
    <row r="77" spans="1:58" x14ac:dyDescent="0.25">
      <c r="A77" s="108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S77" s="57" t="s">
        <v>48</v>
      </c>
      <c r="T77" s="57" t="s">
        <v>65</v>
      </c>
      <c r="U77" s="57" t="s">
        <v>52</v>
      </c>
      <c r="V77" s="57">
        <v>710</v>
      </c>
      <c r="X77" t="s">
        <v>48</v>
      </c>
      <c r="Y77" t="s">
        <v>63</v>
      </c>
      <c r="Z77" t="s">
        <v>51</v>
      </c>
      <c r="AA77">
        <v>510</v>
      </c>
      <c r="AC77" t="s">
        <v>53</v>
      </c>
      <c r="AD77" t="s">
        <v>49</v>
      </c>
      <c r="AE77" t="s">
        <v>102</v>
      </c>
      <c r="AF77">
        <v>350</v>
      </c>
    </row>
    <row r="78" spans="1:58" x14ac:dyDescent="0.25">
      <c r="A78" s="108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S78" s="60" t="s">
        <v>53</v>
      </c>
      <c r="T78" s="60" t="s">
        <v>65</v>
      </c>
      <c r="U78" s="60" t="s">
        <v>55</v>
      </c>
      <c r="V78" s="60">
        <v>470</v>
      </c>
      <c r="X78" t="s">
        <v>53</v>
      </c>
      <c r="Y78" t="s">
        <v>65</v>
      </c>
      <c r="Z78" t="s">
        <v>54</v>
      </c>
      <c r="AA78">
        <v>100</v>
      </c>
      <c r="AC78" t="s">
        <v>48</v>
      </c>
      <c r="AD78" t="s">
        <v>82</v>
      </c>
      <c r="AE78" t="s">
        <v>51</v>
      </c>
      <c r="AF78">
        <v>175</v>
      </c>
    </row>
    <row r="79" spans="1:58" x14ac:dyDescent="0.25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S79" s="57" t="s">
        <v>48</v>
      </c>
      <c r="T79" s="57" t="s">
        <v>92</v>
      </c>
      <c r="U79" s="57" t="s">
        <v>50</v>
      </c>
      <c r="V79" s="57">
        <v>162</v>
      </c>
      <c r="X79" t="s">
        <v>53</v>
      </c>
      <c r="Y79" t="s">
        <v>65</v>
      </c>
      <c r="Z79" t="s">
        <v>55</v>
      </c>
      <c r="AA79">
        <v>760</v>
      </c>
      <c r="AC79" t="s">
        <v>48</v>
      </c>
      <c r="AD79" t="s">
        <v>85</v>
      </c>
      <c r="AE79" t="s">
        <v>51</v>
      </c>
      <c r="AF79">
        <v>11</v>
      </c>
    </row>
    <row r="80" spans="1:58" x14ac:dyDescent="0.25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S80" s="60" t="s">
        <v>48</v>
      </c>
      <c r="T80" s="60" t="s">
        <v>92</v>
      </c>
      <c r="U80" s="60" t="s">
        <v>52</v>
      </c>
      <c r="V80" s="60">
        <v>699</v>
      </c>
      <c r="X80" t="s">
        <v>53</v>
      </c>
      <c r="Y80" t="s">
        <v>65</v>
      </c>
      <c r="Z80" t="s">
        <v>55</v>
      </c>
      <c r="AA80" s="59">
        <v>2870</v>
      </c>
      <c r="AC80" t="s">
        <v>48</v>
      </c>
      <c r="AD80" t="s">
        <v>83</v>
      </c>
      <c r="AE80" t="s">
        <v>51</v>
      </c>
      <c r="AF80">
        <v>12</v>
      </c>
    </row>
    <row r="81" spans="1:37" x14ac:dyDescent="0.25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S81" s="57" t="s">
        <v>48</v>
      </c>
      <c r="T81" s="57" t="s">
        <v>92</v>
      </c>
      <c r="U81" s="57" t="s">
        <v>51</v>
      </c>
      <c r="V81" s="57">
        <v>439</v>
      </c>
      <c r="X81" t="s">
        <v>56</v>
      </c>
      <c r="Y81" t="s">
        <v>65</v>
      </c>
      <c r="Z81" t="s">
        <v>99</v>
      </c>
      <c r="AA81">
        <v>90</v>
      </c>
      <c r="AC81" t="s">
        <v>48</v>
      </c>
      <c r="AD81" t="s">
        <v>66</v>
      </c>
      <c r="AE81" t="s">
        <v>51</v>
      </c>
      <c r="AF81">
        <v>30</v>
      </c>
    </row>
    <row r="82" spans="1:37" x14ac:dyDescent="0.25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S82" s="60" t="s">
        <v>48</v>
      </c>
      <c r="T82" s="60" t="s">
        <v>93</v>
      </c>
      <c r="U82" s="60" t="s">
        <v>50</v>
      </c>
      <c r="V82" s="60">
        <v>2</v>
      </c>
      <c r="X82" t="s">
        <v>48</v>
      </c>
      <c r="Y82" t="s">
        <v>92</v>
      </c>
      <c r="Z82" t="s">
        <v>51</v>
      </c>
      <c r="AA82">
        <v>328</v>
      </c>
      <c r="AC82" t="s">
        <v>48</v>
      </c>
      <c r="AD82" t="s">
        <v>67</v>
      </c>
      <c r="AE82" t="s">
        <v>51</v>
      </c>
      <c r="AF82">
        <v>194</v>
      </c>
    </row>
    <row r="83" spans="1:37" x14ac:dyDescent="0.25">
      <c r="A83" s="108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S83" s="57" t="s">
        <v>48</v>
      </c>
      <c r="T83" s="57" t="s">
        <v>93</v>
      </c>
      <c r="U83" s="57" t="s">
        <v>52</v>
      </c>
      <c r="V83" s="57">
        <v>1</v>
      </c>
      <c r="X83" t="s">
        <v>48</v>
      </c>
      <c r="Y83" t="s">
        <v>93</v>
      </c>
      <c r="Z83" t="s">
        <v>51</v>
      </c>
      <c r="AA83">
        <v>21</v>
      </c>
      <c r="AC83" t="s">
        <v>48</v>
      </c>
      <c r="AD83" t="s">
        <v>70</v>
      </c>
      <c r="AE83" t="s">
        <v>51</v>
      </c>
      <c r="AF83">
        <v>132</v>
      </c>
    </row>
    <row r="84" spans="1:37" x14ac:dyDescent="0.25">
      <c r="A84" s="108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S84" s="60" t="s">
        <v>48</v>
      </c>
      <c r="T84" s="60" t="s">
        <v>93</v>
      </c>
      <c r="U84" s="60" t="s">
        <v>51</v>
      </c>
      <c r="V84" s="60">
        <v>15</v>
      </c>
      <c r="X84" t="s">
        <v>48</v>
      </c>
      <c r="Y84" t="s">
        <v>94</v>
      </c>
      <c r="Z84" t="s">
        <v>51</v>
      </c>
      <c r="AA84">
        <v>1</v>
      </c>
      <c r="AC84" t="s">
        <v>48</v>
      </c>
      <c r="AD84" t="s">
        <v>84</v>
      </c>
      <c r="AE84" t="s">
        <v>51</v>
      </c>
      <c r="AF84">
        <v>4</v>
      </c>
    </row>
    <row r="85" spans="1:37" x14ac:dyDescent="0.25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S85" s="57" t="s">
        <v>48</v>
      </c>
      <c r="T85" s="57" t="s">
        <v>96</v>
      </c>
      <c r="U85" s="57" t="s">
        <v>52</v>
      </c>
      <c r="V85" s="57">
        <v>1</v>
      </c>
      <c r="X85" t="s">
        <v>48</v>
      </c>
      <c r="Y85" t="s">
        <v>103</v>
      </c>
      <c r="Z85" t="s">
        <v>51</v>
      </c>
      <c r="AA85">
        <v>1</v>
      </c>
      <c r="AC85" t="s">
        <v>48</v>
      </c>
      <c r="AD85" t="s">
        <v>75</v>
      </c>
      <c r="AE85" t="s">
        <v>51</v>
      </c>
      <c r="AF85">
        <v>292</v>
      </c>
    </row>
    <row r="86" spans="1:37" x14ac:dyDescent="0.25">
      <c r="A86" s="108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S86" s="60" t="s">
        <v>48</v>
      </c>
      <c r="T86" s="60" t="s">
        <v>96</v>
      </c>
      <c r="U86" s="60" t="s">
        <v>51</v>
      </c>
      <c r="V86" s="60">
        <v>2</v>
      </c>
      <c r="X86" t="s">
        <v>48</v>
      </c>
      <c r="Y86" t="s">
        <v>97</v>
      </c>
      <c r="Z86" t="s">
        <v>51</v>
      </c>
      <c r="AA86">
        <v>2</v>
      </c>
      <c r="AC86" t="s">
        <v>48</v>
      </c>
      <c r="AD86" t="s">
        <v>77</v>
      </c>
      <c r="AE86" t="s">
        <v>51</v>
      </c>
      <c r="AF86">
        <v>179</v>
      </c>
    </row>
    <row r="87" spans="1:37" x14ac:dyDescent="0.25">
      <c r="A87" s="108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S87" s="57" t="s">
        <v>48</v>
      </c>
      <c r="T87" s="57" t="s">
        <v>97</v>
      </c>
      <c r="U87" s="57" t="s">
        <v>52</v>
      </c>
      <c r="V87" s="57">
        <v>1</v>
      </c>
      <c r="X87" t="s">
        <v>48</v>
      </c>
      <c r="Y87" t="s">
        <v>74</v>
      </c>
      <c r="Z87" t="s">
        <v>51</v>
      </c>
      <c r="AA87">
        <v>740</v>
      </c>
      <c r="AC87" t="s">
        <v>48</v>
      </c>
      <c r="AD87" t="s">
        <v>80</v>
      </c>
      <c r="AE87" t="s">
        <v>104</v>
      </c>
      <c r="AF87" s="59">
        <v>3170</v>
      </c>
      <c r="AG87" s="59"/>
      <c r="AH87" s="59"/>
      <c r="AI87" s="59"/>
      <c r="AJ87" s="59"/>
      <c r="AK87" s="59"/>
    </row>
    <row r="88" spans="1:37" x14ac:dyDescent="0.25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S88" s="60" t="s">
        <v>71</v>
      </c>
      <c r="T88" s="60" t="s">
        <v>72</v>
      </c>
      <c r="U88" s="60" t="s">
        <v>76</v>
      </c>
      <c r="V88" s="60">
        <v>220</v>
      </c>
      <c r="X88" t="s">
        <v>53</v>
      </c>
      <c r="Y88" t="s">
        <v>72</v>
      </c>
      <c r="Z88" t="s">
        <v>76</v>
      </c>
      <c r="AA88" s="59">
        <v>13490</v>
      </c>
      <c r="AC88" t="s">
        <v>48</v>
      </c>
      <c r="AD88" t="s">
        <v>80</v>
      </c>
      <c r="AE88" t="s">
        <v>104</v>
      </c>
      <c r="AF88" s="59">
        <v>2860</v>
      </c>
      <c r="AG88" s="59"/>
      <c r="AH88" s="59"/>
      <c r="AI88" s="59"/>
      <c r="AJ88" s="59"/>
      <c r="AK88" s="59"/>
    </row>
    <row r="89" spans="1:37" x14ac:dyDescent="0.25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S89" s="57" t="s">
        <v>53</v>
      </c>
      <c r="T89" s="57" t="s">
        <v>72</v>
      </c>
      <c r="U89" s="57" t="s">
        <v>55</v>
      </c>
      <c r="V89" s="58">
        <v>20350</v>
      </c>
      <c r="X89" t="s">
        <v>53</v>
      </c>
      <c r="Y89" t="s">
        <v>78</v>
      </c>
      <c r="Z89" t="s">
        <v>55</v>
      </c>
      <c r="AA89" s="59">
        <v>1140</v>
      </c>
      <c r="AC89" t="s">
        <v>48</v>
      </c>
      <c r="AD89" t="s">
        <v>80</v>
      </c>
      <c r="AE89" t="s">
        <v>51</v>
      </c>
      <c r="AF89" s="59">
        <v>4610</v>
      </c>
      <c r="AG89" s="59"/>
      <c r="AH89" s="59"/>
      <c r="AI89" s="59"/>
      <c r="AJ89" s="59"/>
      <c r="AK89" s="59"/>
    </row>
    <row r="90" spans="1:37" x14ac:dyDescent="0.25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S90" s="60" t="s">
        <v>48</v>
      </c>
      <c r="T90" s="60" t="s">
        <v>78</v>
      </c>
      <c r="U90" s="60" t="s">
        <v>51</v>
      </c>
      <c r="V90" s="60">
        <v>580</v>
      </c>
      <c r="X90" t="s">
        <v>58</v>
      </c>
      <c r="Y90" t="s">
        <v>105</v>
      </c>
      <c r="Z90" t="s">
        <v>106</v>
      </c>
      <c r="AA90">
        <v>3</v>
      </c>
      <c r="AC90" t="s">
        <v>48</v>
      </c>
      <c r="AD90" t="s">
        <v>61</v>
      </c>
      <c r="AE90" t="s">
        <v>104</v>
      </c>
      <c r="AF90" s="59">
        <v>3470</v>
      </c>
      <c r="AG90" s="59"/>
      <c r="AH90" s="59"/>
      <c r="AI90" s="59"/>
      <c r="AJ90" s="59"/>
      <c r="AK90" s="59"/>
    </row>
    <row r="91" spans="1:37" x14ac:dyDescent="0.25">
      <c r="S91" s="57" t="s">
        <v>53</v>
      </c>
      <c r="T91" s="57" t="s">
        <v>78</v>
      </c>
      <c r="U91" s="57" t="s">
        <v>55</v>
      </c>
      <c r="V91" s="58">
        <v>1080</v>
      </c>
      <c r="X91" t="s">
        <v>58</v>
      </c>
      <c r="Y91" t="s">
        <v>105</v>
      </c>
      <c r="Z91" t="s">
        <v>106</v>
      </c>
      <c r="AA91">
        <v>1</v>
      </c>
      <c r="AC91" t="s">
        <v>48</v>
      </c>
      <c r="AD91" t="s">
        <v>61</v>
      </c>
      <c r="AE91" t="s">
        <v>51</v>
      </c>
      <c r="AF91" s="59">
        <v>4400</v>
      </c>
      <c r="AG91" s="59"/>
      <c r="AH91" s="59"/>
      <c r="AI91" s="59"/>
      <c r="AJ91" s="59"/>
      <c r="AK91" s="59"/>
    </row>
    <row r="92" spans="1:37" x14ac:dyDescent="0.25">
      <c r="S92" s="60" t="s">
        <v>58</v>
      </c>
      <c r="T92" s="60" t="s">
        <v>49</v>
      </c>
      <c r="U92" s="60" t="s">
        <v>107</v>
      </c>
      <c r="V92" s="60">
        <v>720</v>
      </c>
      <c r="X92" t="s">
        <v>48</v>
      </c>
      <c r="Y92" t="s">
        <v>49</v>
      </c>
      <c r="Z92" t="s">
        <v>51</v>
      </c>
      <c r="AA92" s="59">
        <v>5090</v>
      </c>
      <c r="AC92" t="s">
        <v>48</v>
      </c>
      <c r="AD92" t="s">
        <v>86</v>
      </c>
      <c r="AE92" t="s">
        <v>51</v>
      </c>
      <c r="AF92">
        <v>1</v>
      </c>
    </row>
    <row r="93" spans="1:37" x14ac:dyDescent="0.25">
      <c r="S93" s="57" t="s">
        <v>48</v>
      </c>
      <c r="T93" s="57" t="s">
        <v>49</v>
      </c>
      <c r="U93" s="57" t="s">
        <v>50</v>
      </c>
      <c r="V93" s="57">
        <v>341</v>
      </c>
      <c r="X93" t="s">
        <v>53</v>
      </c>
      <c r="Y93" t="s">
        <v>49</v>
      </c>
      <c r="Z93" t="s">
        <v>54</v>
      </c>
      <c r="AA93">
        <v>350</v>
      </c>
      <c r="AC93" t="s">
        <v>48</v>
      </c>
      <c r="AD93" t="s">
        <v>108</v>
      </c>
      <c r="AE93" t="s">
        <v>51</v>
      </c>
      <c r="AF93">
        <v>21</v>
      </c>
    </row>
    <row r="94" spans="1:37" x14ac:dyDescent="0.25">
      <c r="S94" s="60" t="s">
        <v>48</v>
      </c>
      <c r="T94" s="60" t="s">
        <v>49</v>
      </c>
      <c r="U94" s="60" t="s">
        <v>50</v>
      </c>
      <c r="V94" s="60">
        <v>670</v>
      </c>
      <c r="X94" t="s">
        <v>53</v>
      </c>
      <c r="Y94" t="s">
        <v>49</v>
      </c>
      <c r="Z94" t="s">
        <v>55</v>
      </c>
      <c r="AA94" s="59">
        <v>8660</v>
      </c>
      <c r="AC94" t="s">
        <v>48</v>
      </c>
      <c r="AD94" t="s">
        <v>87</v>
      </c>
      <c r="AE94" t="s">
        <v>51</v>
      </c>
      <c r="AF94">
        <v>31</v>
      </c>
    </row>
    <row r="95" spans="1:37" x14ac:dyDescent="0.25">
      <c r="S95" s="57" t="s">
        <v>48</v>
      </c>
      <c r="T95" s="57" t="s">
        <v>49</v>
      </c>
      <c r="U95" s="57" t="s">
        <v>52</v>
      </c>
      <c r="V95" s="57">
        <v>280</v>
      </c>
      <c r="X95" t="s">
        <v>56</v>
      </c>
      <c r="Y95" t="s">
        <v>49</v>
      </c>
      <c r="Z95" t="s">
        <v>99</v>
      </c>
      <c r="AA95">
        <v>960</v>
      </c>
      <c r="AC95" t="s">
        <v>48</v>
      </c>
      <c r="AD95" t="s">
        <v>89</v>
      </c>
      <c r="AE95" t="s">
        <v>51</v>
      </c>
      <c r="AF95">
        <v>68</v>
      </c>
    </row>
    <row r="96" spans="1:37" x14ac:dyDescent="0.25">
      <c r="S96" s="60" t="s">
        <v>48</v>
      </c>
      <c r="T96" s="60" t="s">
        <v>49</v>
      </c>
      <c r="U96" s="60" t="s">
        <v>52</v>
      </c>
      <c r="V96" s="60">
        <v>200</v>
      </c>
      <c r="X96" t="s">
        <v>56</v>
      </c>
      <c r="Y96" t="s">
        <v>49</v>
      </c>
      <c r="Z96" t="s">
        <v>57</v>
      </c>
      <c r="AA96">
        <v>420</v>
      </c>
      <c r="AC96" t="s">
        <v>48</v>
      </c>
      <c r="AD96" t="s">
        <v>109</v>
      </c>
      <c r="AE96" t="s">
        <v>51</v>
      </c>
      <c r="AF96">
        <v>3</v>
      </c>
    </row>
    <row r="97" spans="19:37" x14ac:dyDescent="0.25">
      <c r="S97" s="57" t="s">
        <v>48</v>
      </c>
      <c r="T97" s="57" t="s">
        <v>49</v>
      </c>
      <c r="U97" s="57" t="s">
        <v>51</v>
      </c>
      <c r="V97" s="57">
        <v>810</v>
      </c>
      <c r="X97" t="s">
        <v>56</v>
      </c>
      <c r="Y97" t="s">
        <v>49</v>
      </c>
      <c r="Z97" t="s">
        <v>69</v>
      </c>
      <c r="AA97">
        <v>130</v>
      </c>
      <c r="AC97" t="s">
        <v>48</v>
      </c>
      <c r="AD97" t="s">
        <v>91</v>
      </c>
      <c r="AE97" t="s">
        <v>51</v>
      </c>
      <c r="AF97">
        <v>61</v>
      </c>
    </row>
    <row r="98" spans="19:37" x14ac:dyDescent="0.25">
      <c r="S98" s="60" t="s">
        <v>53</v>
      </c>
      <c r="T98" s="60" t="s">
        <v>49</v>
      </c>
      <c r="U98" s="60" t="s">
        <v>55</v>
      </c>
      <c r="V98" s="61">
        <v>6690</v>
      </c>
      <c r="X98" t="s">
        <v>53</v>
      </c>
      <c r="Y98" t="s">
        <v>49</v>
      </c>
      <c r="Z98" t="s">
        <v>54</v>
      </c>
      <c r="AA98">
        <v>-350</v>
      </c>
      <c r="AC98" t="s">
        <v>48</v>
      </c>
      <c r="AD98" t="s">
        <v>65</v>
      </c>
      <c r="AE98" t="s">
        <v>51</v>
      </c>
      <c r="AF98">
        <v>200</v>
      </c>
    </row>
    <row r="99" spans="19:37" x14ac:dyDescent="0.25">
      <c r="S99" s="57" t="s">
        <v>48</v>
      </c>
      <c r="T99" s="57" t="s">
        <v>82</v>
      </c>
      <c r="U99" s="57" t="s">
        <v>50</v>
      </c>
      <c r="V99" s="57">
        <v>95</v>
      </c>
      <c r="X99" t="s">
        <v>53</v>
      </c>
      <c r="Y99" t="s">
        <v>49</v>
      </c>
      <c r="Z99" t="s">
        <v>55</v>
      </c>
      <c r="AA99" s="59">
        <v>-8660</v>
      </c>
      <c r="AC99" t="s">
        <v>53</v>
      </c>
      <c r="AD99" t="s">
        <v>65</v>
      </c>
      <c r="AE99" t="s">
        <v>54</v>
      </c>
      <c r="AF99">
        <v>330</v>
      </c>
    </row>
    <row r="100" spans="19:37" x14ac:dyDescent="0.25">
      <c r="S100" s="60" t="s">
        <v>48</v>
      </c>
      <c r="T100" s="60" t="s">
        <v>82</v>
      </c>
      <c r="U100" s="60" t="s">
        <v>52</v>
      </c>
      <c r="V100" s="60">
        <v>29</v>
      </c>
      <c r="X100" t="s">
        <v>53</v>
      </c>
      <c r="Y100" t="s">
        <v>49</v>
      </c>
      <c r="Z100" t="s">
        <v>102</v>
      </c>
      <c r="AA100">
        <v>350</v>
      </c>
      <c r="AC100" t="s">
        <v>53</v>
      </c>
      <c r="AD100" t="s">
        <v>65</v>
      </c>
      <c r="AE100" t="s">
        <v>55</v>
      </c>
      <c r="AF100" s="59">
        <v>2010</v>
      </c>
      <c r="AG100" s="59"/>
      <c r="AH100" s="59"/>
      <c r="AI100" s="59"/>
      <c r="AJ100" s="59"/>
      <c r="AK100" s="59"/>
    </row>
    <row r="101" spans="19:37" x14ac:dyDescent="0.25">
      <c r="S101" s="57" t="s">
        <v>48</v>
      </c>
      <c r="T101" s="57" t="s">
        <v>82</v>
      </c>
      <c r="U101" s="57" t="s">
        <v>51</v>
      </c>
      <c r="V101" s="57">
        <v>1</v>
      </c>
      <c r="X101" t="s">
        <v>53</v>
      </c>
      <c r="Y101" t="s">
        <v>49</v>
      </c>
      <c r="Z101" t="s">
        <v>102</v>
      </c>
      <c r="AA101" s="59">
        <v>6620</v>
      </c>
      <c r="AC101" t="s">
        <v>56</v>
      </c>
      <c r="AD101" t="s">
        <v>65</v>
      </c>
      <c r="AE101" t="s">
        <v>99</v>
      </c>
      <c r="AF101">
        <v>340</v>
      </c>
    </row>
    <row r="102" spans="19:37" x14ac:dyDescent="0.25">
      <c r="S102" s="60" t="s">
        <v>48</v>
      </c>
      <c r="T102" s="60" t="s">
        <v>85</v>
      </c>
      <c r="U102" s="60" t="s">
        <v>50</v>
      </c>
      <c r="V102" s="60">
        <v>14</v>
      </c>
      <c r="X102" t="s">
        <v>48</v>
      </c>
      <c r="Y102" t="s">
        <v>80</v>
      </c>
      <c r="Z102" t="s">
        <v>110</v>
      </c>
      <c r="AA102" s="59">
        <v>1780</v>
      </c>
      <c r="AC102" t="s">
        <v>56</v>
      </c>
      <c r="AD102" t="s">
        <v>65</v>
      </c>
      <c r="AE102" t="s">
        <v>57</v>
      </c>
      <c r="AF102">
        <v>430</v>
      </c>
    </row>
    <row r="103" spans="19:37" x14ac:dyDescent="0.25">
      <c r="S103" s="57" t="s">
        <v>48</v>
      </c>
      <c r="T103" s="57" t="s">
        <v>85</v>
      </c>
      <c r="U103" s="57" t="s">
        <v>52</v>
      </c>
      <c r="V103" s="57">
        <v>1</v>
      </c>
      <c r="X103" t="s">
        <v>48</v>
      </c>
      <c r="Y103" t="s">
        <v>80</v>
      </c>
      <c r="Z103" t="s">
        <v>51</v>
      </c>
      <c r="AA103" s="59">
        <v>3670</v>
      </c>
      <c r="AC103" t="s">
        <v>56</v>
      </c>
      <c r="AD103" t="s">
        <v>65</v>
      </c>
      <c r="AE103" t="s">
        <v>69</v>
      </c>
      <c r="AF103">
        <v>120</v>
      </c>
    </row>
    <row r="104" spans="19:37" x14ac:dyDescent="0.25">
      <c r="S104" s="60" t="s">
        <v>48</v>
      </c>
      <c r="T104" s="60" t="s">
        <v>83</v>
      </c>
      <c r="U104" s="60" t="s">
        <v>50</v>
      </c>
      <c r="V104" s="60">
        <v>2</v>
      </c>
      <c r="X104" t="s">
        <v>48</v>
      </c>
      <c r="Y104" t="s">
        <v>61</v>
      </c>
      <c r="Z104" t="s">
        <v>110</v>
      </c>
      <c r="AA104">
        <v>780</v>
      </c>
      <c r="AC104" t="s">
        <v>48</v>
      </c>
      <c r="AD104" t="s">
        <v>111</v>
      </c>
      <c r="AE104" t="s">
        <v>50</v>
      </c>
      <c r="AF104">
        <v>1</v>
      </c>
    </row>
    <row r="105" spans="19:37" x14ac:dyDescent="0.25">
      <c r="S105" s="57" t="s">
        <v>48</v>
      </c>
      <c r="T105" s="57" t="s">
        <v>83</v>
      </c>
      <c r="U105" s="57" t="s">
        <v>52</v>
      </c>
      <c r="V105" s="57">
        <v>8</v>
      </c>
      <c r="X105" t="s">
        <v>48</v>
      </c>
      <c r="Y105" t="s">
        <v>61</v>
      </c>
      <c r="Z105" t="s">
        <v>104</v>
      </c>
      <c r="AA105" s="59">
        <v>1060</v>
      </c>
      <c r="AC105" t="s">
        <v>48</v>
      </c>
      <c r="AD105" t="s">
        <v>92</v>
      </c>
      <c r="AE105" t="s">
        <v>51</v>
      </c>
      <c r="AF105">
        <v>399</v>
      </c>
    </row>
    <row r="106" spans="19:37" x14ac:dyDescent="0.25">
      <c r="S106" s="60" t="s">
        <v>48</v>
      </c>
      <c r="T106" s="60" t="s">
        <v>66</v>
      </c>
      <c r="U106" s="60" t="s">
        <v>50</v>
      </c>
      <c r="V106" s="60">
        <v>75</v>
      </c>
      <c r="X106" t="s">
        <v>48</v>
      </c>
      <c r="Y106" t="s">
        <v>61</v>
      </c>
      <c r="Z106" t="s">
        <v>110</v>
      </c>
      <c r="AA106" s="59">
        <v>2630</v>
      </c>
      <c r="AC106" t="s">
        <v>48</v>
      </c>
      <c r="AD106" t="s">
        <v>93</v>
      </c>
      <c r="AE106" t="s">
        <v>51</v>
      </c>
      <c r="AF106">
        <v>16</v>
      </c>
    </row>
    <row r="107" spans="19:37" x14ac:dyDescent="0.25">
      <c r="S107" s="57" t="s">
        <v>48</v>
      </c>
      <c r="T107" s="57" t="s">
        <v>66</v>
      </c>
      <c r="U107" s="57" t="s">
        <v>52</v>
      </c>
      <c r="V107" s="57">
        <v>56</v>
      </c>
      <c r="X107" t="s">
        <v>48</v>
      </c>
      <c r="Y107" t="s">
        <v>61</v>
      </c>
      <c r="Z107" t="s">
        <v>51</v>
      </c>
      <c r="AA107" s="59">
        <v>5930</v>
      </c>
      <c r="AC107" t="s">
        <v>48</v>
      </c>
      <c r="AD107" t="s">
        <v>97</v>
      </c>
      <c r="AE107" t="s">
        <v>51</v>
      </c>
      <c r="AF107">
        <v>2</v>
      </c>
    </row>
    <row r="108" spans="19:37" x14ac:dyDescent="0.25">
      <c r="S108" s="60" t="s">
        <v>48</v>
      </c>
      <c r="T108" s="60" t="s">
        <v>67</v>
      </c>
      <c r="U108" s="60" t="s">
        <v>50</v>
      </c>
      <c r="V108" s="60">
        <v>74</v>
      </c>
      <c r="X108" t="s">
        <v>53</v>
      </c>
      <c r="Y108" t="s">
        <v>65</v>
      </c>
      <c r="Z108" t="s">
        <v>54</v>
      </c>
      <c r="AA108">
        <v>200</v>
      </c>
      <c r="AC108" t="s">
        <v>48</v>
      </c>
      <c r="AD108" t="s">
        <v>72</v>
      </c>
      <c r="AE108" t="s">
        <v>51</v>
      </c>
      <c r="AF108">
        <v>30</v>
      </c>
    </row>
    <row r="109" spans="19:37" x14ac:dyDescent="0.25">
      <c r="S109" s="57" t="s">
        <v>48</v>
      </c>
      <c r="T109" s="57" t="s">
        <v>67</v>
      </c>
      <c r="U109" s="57" t="s">
        <v>52</v>
      </c>
      <c r="V109" s="57">
        <v>83</v>
      </c>
      <c r="X109" t="s">
        <v>53</v>
      </c>
      <c r="Y109" t="s">
        <v>65</v>
      </c>
      <c r="Z109" t="s">
        <v>55</v>
      </c>
      <c r="AA109" s="59">
        <v>3220</v>
      </c>
      <c r="AC109" t="s">
        <v>53</v>
      </c>
      <c r="AD109" t="s">
        <v>72</v>
      </c>
      <c r="AE109" t="s">
        <v>76</v>
      </c>
      <c r="AF109" s="59">
        <v>20640</v>
      </c>
      <c r="AG109" s="59"/>
      <c r="AH109" s="59"/>
      <c r="AI109" s="59"/>
      <c r="AJ109" s="59"/>
      <c r="AK109" s="59"/>
    </row>
    <row r="110" spans="19:37" x14ac:dyDescent="0.25">
      <c r="S110" s="60" t="s">
        <v>48</v>
      </c>
      <c r="T110" s="60" t="s">
        <v>67</v>
      </c>
      <c r="U110" s="60" t="s">
        <v>51</v>
      </c>
      <c r="V110" s="60">
        <v>130</v>
      </c>
      <c r="X110" t="s">
        <v>56</v>
      </c>
      <c r="Y110" t="s">
        <v>65</v>
      </c>
      <c r="Z110" t="s">
        <v>99</v>
      </c>
      <c r="AA110">
        <v>160</v>
      </c>
      <c r="AC110" t="s">
        <v>53</v>
      </c>
      <c r="AD110" t="s">
        <v>78</v>
      </c>
      <c r="AE110" t="s">
        <v>55</v>
      </c>
      <c r="AF110">
        <v>250</v>
      </c>
    </row>
    <row r="111" spans="19:37" x14ac:dyDescent="0.25">
      <c r="S111" s="57" t="s">
        <v>48</v>
      </c>
      <c r="T111" s="57" t="s">
        <v>84</v>
      </c>
      <c r="U111" s="57" t="s">
        <v>50</v>
      </c>
      <c r="V111" s="57">
        <v>3</v>
      </c>
      <c r="X111" t="s">
        <v>56</v>
      </c>
      <c r="Y111" t="s">
        <v>65</v>
      </c>
      <c r="Z111" t="s">
        <v>57</v>
      </c>
      <c r="AA111">
        <v>40</v>
      </c>
      <c r="AC111" t="s">
        <v>48</v>
      </c>
      <c r="AD111" t="s">
        <v>49</v>
      </c>
      <c r="AE111" t="s">
        <v>51</v>
      </c>
      <c r="AF111" s="59">
        <v>3180</v>
      </c>
      <c r="AG111" s="59"/>
      <c r="AH111" s="59"/>
      <c r="AI111" s="59"/>
      <c r="AJ111" s="59"/>
      <c r="AK111" s="59"/>
    </row>
    <row r="112" spans="19:37" x14ac:dyDescent="0.25">
      <c r="S112" s="60" t="s">
        <v>48</v>
      </c>
      <c r="T112" s="60" t="s">
        <v>84</v>
      </c>
      <c r="U112" s="60" t="s">
        <v>51</v>
      </c>
      <c r="V112" s="60">
        <v>7</v>
      </c>
      <c r="X112" t="s">
        <v>53</v>
      </c>
      <c r="Y112" t="s">
        <v>65</v>
      </c>
      <c r="Z112" t="s">
        <v>54</v>
      </c>
      <c r="AA112">
        <v>-200</v>
      </c>
      <c r="AC112" t="s">
        <v>53</v>
      </c>
      <c r="AD112" t="s">
        <v>49</v>
      </c>
      <c r="AE112" t="s">
        <v>54</v>
      </c>
      <c r="AF112">
        <v>270</v>
      </c>
    </row>
    <row r="113" spans="19:37" x14ac:dyDescent="0.25">
      <c r="S113" s="57" t="s">
        <v>48</v>
      </c>
      <c r="T113" s="57" t="s">
        <v>75</v>
      </c>
      <c r="U113" s="57" t="s">
        <v>50</v>
      </c>
      <c r="V113" s="57">
        <v>70</v>
      </c>
      <c r="X113" t="s">
        <v>53</v>
      </c>
      <c r="Y113" t="s">
        <v>65</v>
      </c>
      <c r="Z113" t="s">
        <v>55</v>
      </c>
      <c r="AA113" s="59">
        <v>-3220</v>
      </c>
      <c r="AC113" t="s">
        <v>53</v>
      </c>
      <c r="AD113" t="s">
        <v>49</v>
      </c>
      <c r="AE113" t="s">
        <v>55</v>
      </c>
      <c r="AF113" s="59">
        <v>9760</v>
      </c>
      <c r="AG113" s="59"/>
      <c r="AH113" s="59"/>
      <c r="AI113" s="59"/>
      <c r="AJ113" s="59"/>
      <c r="AK113" s="59"/>
    </row>
    <row r="114" spans="19:37" x14ac:dyDescent="0.25">
      <c r="S114" s="60" t="s">
        <v>48</v>
      </c>
      <c r="T114" s="60" t="s">
        <v>75</v>
      </c>
      <c r="U114" s="60" t="s">
        <v>52</v>
      </c>
      <c r="V114" s="60">
        <v>280</v>
      </c>
      <c r="X114" t="s">
        <v>53</v>
      </c>
      <c r="Y114" t="s">
        <v>65</v>
      </c>
      <c r="Z114" t="s">
        <v>102</v>
      </c>
      <c r="AA114">
        <v>200</v>
      </c>
      <c r="AC114" t="s">
        <v>56</v>
      </c>
      <c r="AD114" t="s">
        <v>49</v>
      </c>
      <c r="AE114" t="s">
        <v>57</v>
      </c>
      <c r="AF114">
        <v>450</v>
      </c>
    </row>
    <row r="115" spans="19:37" x14ac:dyDescent="0.25">
      <c r="S115" s="57" t="s">
        <v>48</v>
      </c>
      <c r="T115" s="57" t="s">
        <v>75</v>
      </c>
      <c r="U115" s="57" t="s">
        <v>51</v>
      </c>
      <c r="V115" s="57">
        <v>32</v>
      </c>
      <c r="X115" t="s">
        <v>53</v>
      </c>
      <c r="Y115" t="s">
        <v>65</v>
      </c>
      <c r="Z115" t="s">
        <v>102</v>
      </c>
      <c r="AA115" s="59">
        <v>3220</v>
      </c>
      <c r="AC115" t="s">
        <v>56</v>
      </c>
      <c r="AD115" t="s">
        <v>49</v>
      </c>
      <c r="AE115" t="s">
        <v>69</v>
      </c>
      <c r="AF115">
        <v>180</v>
      </c>
    </row>
    <row r="116" spans="19:37" x14ac:dyDescent="0.25">
      <c r="S116" s="60" t="s">
        <v>48</v>
      </c>
      <c r="T116" s="60" t="s">
        <v>77</v>
      </c>
      <c r="U116" s="60" t="s">
        <v>52</v>
      </c>
      <c r="V116" s="60">
        <v>334</v>
      </c>
      <c r="X116" t="s">
        <v>48</v>
      </c>
      <c r="Y116" t="s">
        <v>111</v>
      </c>
      <c r="Z116" t="s">
        <v>110</v>
      </c>
      <c r="AA116">
        <v>1</v>
      </c>
      <c r="AC116" t="s">
        <v>48</v>
      </c>
      <c r="AD116" t="s">
        <v>66</v>
      </c>
      <c r="AE116" t="s">
        <v>51</v>
      </c>
      <c r="AF116">
        <v>1</v>
      </c>
    </row>
    <row r="117" spans="19:37" x14ac:dyDescent="0.25">
      <c r="S117" s="57" t="s">
        <v>48</v>
      </c>
      <c r="T117" s="57" t="s">
        <v>60</v>
      </c>
      <c r="U117" s="57" t="s">
        <v>50</v>
      </c>
      <c r="V117" s="58">
        <v>5620</v>
      </c>
      <c r="X117" t="s">
        <v>56</v>
      </c>
      <c r="Y117" t="s">
        <v>68</v>
      </c>
      <c r="Z117" t="s">
        <v>57</v>
      </c>
      <c r="AA117">
        <v>90</v>
      </c>
      <c r="AC117" t="s">
        <v>48</v>
      </c>
      <c r="AD117" t="s">
        <v>60</v>
      </c>
      <c r="AE117" t="s">
        <v>50</v>
      </c>
      <c r="AF117" s="59">
        <v>1500</v>
      </c>
      <c r="AG117" s="59"/>
      <c r="AH117" s="59"/>
      <c r="AI117" s="59"/>
      <c r="AJ117" s="59"/>
      <c r="AK117" s="59"/>
    </row>
    <row r="118" spans="19:37" x14ac:dyDescent="0.25">
      <c r="S118" s="60" t="s">
        <v>48</v>
      </c>
      <c r="T118" s="60" t="s">
        <v>60</v>
      </c>
      <c r="U118" s="60" t="s">
        <v>52</v>
      </c>
      <c r="V118" s="61">
        <v>6500</v>
      </c>
      <c r="X118" t="s">
        <v>53</v>
      </c>
      <c r="Y118" t="s">
        <v>78</v>
      </c>
      <c r="Z118" t="s">
        <v>55</v>
      </c>
      <c r="AA118">
        <v>430</v>
      </c>
      <c r="AC118" t="s">
        <v>48</v>
      </c>
      <c r="AD118" t="s">
        <v>60</v>
      </c>
      <c r="AE118" t="s">
        <v>51</v>
      </c>
      <c r="AF118" s="59">
        <v>2660</v>
      </c>
      <c r="AG118" s="59"/>
      <c r="AH118" s="59"/>
      <c r="AI118" s="59"/>
      <c r="AJ118" s="59"/>
      <c r="AK118" s="59"/>
    </row>
    <row r="119" spans="19:37" x14ac:dyDescent="0.25">
      <c r="S119" s="57" t="s">
        <v>48</v>
      </c>
      <c r="T119" s="57" t="s">
        <v>87</v>
      </c>
      <c r="U119" s="57" t="s">
        <v>50</v>
      </c>
      <c r="V119" s="57">
        <v>12</v>
      </c>
      <c r="X119" t="s">
        <v>53</v>
      </c>
      <c r="Y119" t="s">
        <v>78</v>
      </c>
      <c r="Z119" t="s">
        <v>55</v>
      </c>
      <c r="AA119">
        <v>-430</v>
      </c>
      <c r="AC119" t="s">
        <v>48</v>
      </c>
      <c r="AD119" t="s">
        <v>60</v>
      </c>
      <c r="AE119" t="s">
        <v>110</v>
      </c>
      <c r="AF119" s="59">
        <v>1500</v>
      </c>
      <c r="AG119" s="59"/>
      <c r="AH119" s="59"/>
      <c r="AI119" s="59"/>
      <c r="AJ119" s="59"/>
      <c r="AK119" s="59"/>
    </row>
    <row r="120" spans="19:37" x14ac:dyDescent="0.25">
      <c r="S120" s="60" t="s">
        <v>48</v>
      </c>
      <c r="T120" s="60" t="s">
        <v>87</v>
      </c>
      <c r="U120" s="60" t="s">
        <v>52</v>
      </c>
      <c r="V120" s="60">
        <v>2</v>
      </c>
      <c r="X120" t="s">
        <v>48</v>
      </c>
      <c r="Y120" t="s">
        <v>61</v>
      </c>
      <c r="Z120" t="s">
        <v>104</v>
      </c>
      <c r="AA120" s="59">
        <v>-1060</v>
      </c>
      <c r="AC120" t="s">
        <v>48</v>
      </c>
      <c r="AD120" t="s">
        <v>60</v>
      </c>
      <c r="AE120" t="s">
        <v>50</v>
      </c>
      <c r="AF120" s="59">
        <v>-1500</v>
      </c>
      <c r="AG120" s="59"/>
      <c r="AH120" s="59"/>
      <c r="AI120" s="59"/>
      <c r="AJ120" s="59"/>
      <c r="AK120" s="59"/>
    </row>
    <row r="121" spans="19:37" x14ac:dyDescent="0.25">
      <c r="S121" s="57" t="s">
        <v>48</v>
      </c>
      <c r="T121" s="57" t="s">
        <v>89</v>
      </c>
      <c r="U121" s="57" t="s">
        <v>50</v>
      </c>
      <c r="V121" s="57">
        <v>4</v>
      </c>
      <c r="X121" t="s">
        <v>48</v>
      </c>
      <c r="Y121" t="s">
        <v>49</v>
      </c>
      <c r="Z121" t="s">
        <v>51</v>
      </c>
      <c r="AA121" s="59">
        <v>3320</v>
      </c>
      <c r="AC121" t="s">
        <v>48</v>
      </c>
      <c r="AD121" t="s">
        <v>80</v>
      </c>
      <c r="AE121" t="s">
        <v>51</v>
      </c>
      <c r="AF121" s="59">
        <v>5390</v>
      </c>
      <c r="AG121" s="59"/>
      <c r="AH121" s="59"/>
      <c r="AI121" s="59"/>
      <c r="AJ121" s="59"/>
      <c r="AK121" s="59"/>
    </row>
    <row r="122" spans="19:37" x14ac:dyDescent="0.25">
      <c r="S122" s="60" t="s">
        <v>48</v>
      </c>
      <c r="T122" s="60" t="s">
        <v>89</v>
      </c>
      <c r="U122" s="60" t="s">
        <v>52</v>
      </c>
      <c r="V122" s="60">
        <v>2</v>
      </c>
      <c r="X122" t="s">
        <v>53</v>
      </c>
      <c r="Y122" t="s">
        <v>49</v>
      </c>
      <c r="Z122" t="s">
        <v>54</v>
      </c>
      <c r="AA122">
        <v>520</v>
      </c>
      <c r="AC122" t="s">
        <v>48</v>
      </c>
      <c r="AD122" t="s">
        <v>61</v>
      </c>
      <c r="AE122" t="s">
        <v>51</v>
      </c>
      <c r="AF122" s="59">
        <v>5680</v>
      </c>
      <c r="AG122" s="59"/>
      <c r="AH122" s="59"/>
      <c r="AI122" s="59"/>
      <c r="AJ122" s="59"/>
      <c r="AK122" s="59"/>
    </row>
    <row r="123" spans="19:37" x14ac:dyDescent="0.25">
      <c r="S123" s="57" t="s">
        <v>48</v>
      </c>
      <c r="T123" s="57" t="s">
        <v>89</v>
      </c>
      <c r="U123" s="57" t="s">
        <v>51</v>
      </c>
      <c r="V123" s="57">
        <v>1</v>
      </c>
      <c r="X123" t="s">
        <v>53</v>
      </c>
      <c r="Y123" t="s">
        <v>49</v>
      </c>
      <c r="Z123" t="s">
        <v>55</v>
      </c>
      <c r="AA123" s="59">
        <v>11250</v>
      </c>
      <c r="AC123" t="s">
        <v>48</v>
      </c>
      <c r="AD123" t="s">
        <v>112</v>
      </c>
      <c r="AE123" t="s">
        <v>50</v>
      </c>
      <c r="AF123" s="59">
        <v>1580</v>
      </c>
      <c r="AG123" s="59"/>
      <c r="AH123" s="59"/>
      <c r="AI123" s="59"/>
      <c r="AJ123" s="59"/>
      <c r="AK123" s="59"/>
    </row>
    <row r="124" spans="19:37" x14ac:dyDescent="0.25">
      <c r="S124" s="60" t="s">
        <v>48</v>
      </c>
      <c r="T124" s="60" t="s">
        <v>90</v>
      </c>
      <c r="U124" s="60" t="s">
        <v>50</v>
      </c>
      <c r="V124" s="60">
        <v>473</v>
      </c>
      <c r="X124" t="s">
        <v>56</v>
      </c>
      <c r="Y124" t="s">
        <v>49</v>
      </c>
      <c r="Z124" t="s">
        <v>57</v>
      </c>
      <c r="AA124">
        <v>800</v>
      </c>
      <c r="AC124" t="s">
        <v>48</v>
      </c>
      <c r="AD124" t="s">
        <v>112</v>
      </c>
      <c r="AE124" t="s">
        <v>50</v>
      </c>
      <c r="AF124" s="59">
        <v>-1580</v>
      </c>
      <c r="AG124" s="59"/>
      <c r="AH124" s="59"/>
      <c r="AI124" s="59"/>
      <c r="AJ124" s="59"/>
      <c r="AK124" s="59"/>
    </row>
    <row r="125" spans="19:37" x14ac:dyDescent="0.25">
      <c r="S125" s="57" t="s">
        <v>48</v>
      </c>
      <c r="T125" s="57" t="s">
        <v>91</v>
      </c>
      <c r="U125" s="57" t="s">
        <v>50</v>
      </c>
      <c r="V125" s="57">
        <v>9</v>
      </c>
      <c r="X125" t="s">
        <v>56</v>
      </c>
      <c r="Y125" t="s">
        <v>49</v>
      </c>
      <c r="Z125" t="s">
        <v>69</v>
      </c>
      <c r="AA125">
        <v>330</v>
      </c>
      <c r="AC125" t="s">
        <v>48</v>
      </c>
      <c r="AD125" t="s">
        <v>63</v>
      </c>
      <c r="AE125" t="s">
        <v>51</v>
      </c>
      <c r="AF125">
        <v>860</v>
      </c>
    </row>
    <row r="126" spans="19:37" x14ac:dyDescent="0.25">
      <c r="S126" s="60" t="s">
        <v>48</v>
      </c>
      <c r="T126" s="60" t="s">
        <v>91</v>
      </c>
      <c r="U126" s="60" t="s">
        <v>52</v>
      </c>
      <c r="V126" s="60">
        <v>22</v>
      </c>
      <c r="X126" t="s">
        <v>48</v>
      </c>
      <c r="Y126" t="s">
        <v>82</v>
      </c>
      <c r="Z126" t="s">
        <v>51</v>
      </c>
      <c r="AA126">
        <v>96</v>
      </c>
      <c r="AC126" t="s">
        <v>53</v>
      </c>
      <c r="AD126" t="s">
        <v>65</v>
      </c>
      <c r="AE126" t="s">
        <v>54</v>
      </c>
      <c r="AF126">
        <v>410</v>
      </c>
    </row>
    <row r="127" spans="19:37" x14ac:dyDescent="0.25">
      <c r="S127" s="57" t="s">
        <v>48</v>
      </c>
      <c r="T127" s="57" t="s">
        <v>91</v>
      </c>
      <c r="U127" s="57" t="s">
        <v>51</v>
      </c>
      <c r="V127" s="57">
        <v>2</v>
      </c>
      <c r="X127" t="s">
        <v>48</v>
      </c>
      <c r="Y127" t="s">
        <v>83</v>
      </c>
      <c r="Z127" t="s">
        <v>51</v>
      </c>
      <c r="AA127">
        <v>32</v>
      </c>
      <c r="AC127" t="s">
        <v>53</v>
      </c>
      <c r="AD127" t="s">
        <v>65</v>
      </c>
      <c r="AE127" t="s">
        <v>55</v>
      </c>
      <c r="AF127">
        <v>830</v>
      </c>
    </row>
    <row r="128" spans="19:37" x14ac:dyDescent="0.25">
      <c r="S128" s="60" t="s">
        <v>58</v>
      </c>
      <c r="T128" s="60" t="s">
        <v>65</v>
      </c>
      <c r="U128" s="60" t="s">
        <v>62</v>
      </c>
      <c r="V128" s="60">
        <v>60</v>
      </c>
      <c r="X128" t="s">
        <v>48</v>
      </c>
      <c r="Y128" t="s">
        <v>84</v>
      </c>
      <c r="Z128" t="s">
        <v>51</v>
      </c>
      <c r="AA128">
        <v>2</v>
      </c>
      <c r="AC128" t="s">
        <v>56</v>
      </c>
      <c r="AD128" t="s">
        <v>65</v>
      </c>
      <c r="AE128" t="s">
        <v>69</v>
      </c>
      <c r="AF128">
        <v>80</v>
      </c>
    </row>
    <row r="129" spans="19:37" x14ac:dyDescent="0.25">
      <c r="S129" s="57" t="s">
        <v>48</v>
      </c>
      <c r="T129" s="57" t="s">
        <v>65</v>
      </c>
      <c r="U129" s="57" t="s">
        <v>50</v>
      </c>
      <c r="V129" s="57">
        <v>40</v>
      </c>
      <c r="X129" t="s">
        <v>48</v>
      </c>
      <c r="Y129" t="s">
        <v>75</v>
      </c>
      <c r="Z129" t="s">
        <v>51</v>
      </c>
      <c r="AA129">
        <v>586</v>
      </c>
      <c r="AC129" t="s">
        <v>56</v>
      </c>
      <c r="AD129" t="s">
        <v>65</v>
      </c>
      <c r="AE129" t="s">
        <v>57</v>
      </c>
      <c r="AF129">
        <v>140</v>
      </c>
    </row>
    <row r="130" spans="19:37" x14ac:dyDescent="0.25">
      <c r="S130" s="60" t="s">
        <v>53</v>
      </c>
      <c r="T130" s="60" t="s">
        <v>65</v>
      </c>
      <c r="U130" s="60" t="s">
        <v>55</v>
      </c>
      <c r="V130" s="61">
        <v>2910</v>
      </c>
      <c r="X130" t="s">
        <v>48</v>
      </c>
      <c r="Y130" t="s">
        <v>77</v>
      </c>
      <c r="Z130" t="s">
        <v>51</v>
      </c>
      <c r="AA130">
        <v>185</v>
      </c>
      <c r="AC130" t="s">
        <v>53</v>
      </c>
      <c r="AD130" t="s">
        <v>72</v>
      </c>
      <c r="AE130" t="s">
        <v>76</v>
      </c>
      <c r="AF130" s="59">
        <v>6190</v>
      </c>
      <c r="AG130" s="59"/>
      <c r="AH130" s="59"/>
      <c r="AI130" s="59"/>
      <c r="AJ130" s="59"/>
      <c r="AK130" s="59"/>
    </row>
    <row r="131" spans="19:37" x14ac:dyDescent="0.25">
      <c r="S131" s="57" t="s">
        <v>48</v>
      </c>
      <c r="T131" s="57" t="s">
        <v>92</v>
      </c>
      <c r="U131" s="57" t="s">
        <v>50</v>
      </c>
      <c r="V131" s="57">
        <v>133</v>
      </c>
      <c r="X131" t="s">
        <v>48</v>
      </c>
      <c r="Y131" t="s">
        <v>60</v>
      </c>
      <c r="Z131" t="s">
        <v>51</v>
      </c>
      <c r="AA131">
        <v>1</v>
      </c>
      <c r="AC131" t="s">
        <v>53</v>
      </c>
      <c r="AD131" t="s">
        <v>78</v>
      </c>
      <c r="AE131" t="s">
        <v>55</v>
      </c>
      <c r="AF131" s="59">
        <v>1930</v>
      </c>
      <c r="AG131" s="59"/>
      <c r="AH131" s="59"/>
      <c r="AI131" s="59"/>
      <c r="AJ131" s="59"/>
      <c r="AK131" s="59"/>
    </row>
    <row r="132" spans="19:37" x14ac:dyDescent="0.25">
      <c r="S132" s="60" t="s">
        <v>48</v>
      </c>
      <c r="T132" s="60" t="s">
        <v>92</v>
      </c>
      <c r="U132" s="60" t="s">
        <v>52</v>
      </c>
      <c r="V132" s="60">
        <v>210</v>
      </c>
      <c r="X132" t="s">
        <v>48</v>
      </c>
      <c r="Y132" t="s">
        <v>80</v>
      </c>
      <c r="Z132" t="s">
        <v>113</v>
      </c>
      <c r="AA132" s="59">
        <v>1350</v>
      </c>
      <c r="AC132" t="s">
        <v>48</v>
      </c>
      <c r="AD132" t="s">
        <v>49</v>
      </c>
      <c r="AE132" t="s">
        <v>51</v>
      </c>
      <c r="AF132" s="59">
        <v>4360</v>
      </c>
      <c r="AG132" s="59"/>
      <c r="AH132" s="59"/>
      <c r="AI132" s="59"/>
      <c r="AJ132" s="59"/>
      <c r="AK132" s="59"/>
    </row>
    <row r="133" spans="19:37" x14ac:dyDescent="0.25">
      <c r="S133" s="57" t="s">
        <v>48</v>
      </c>
      <c r="T133" s="57" t="s">
        <v>92</v>
      </c>
      <c r="U133" s="57" t="s">
        <v>51</v>
      </c>
      <c r="V133" s="57">
        <v>171</v>
      </c>
      <c r="X133" t="s">
        <v>48</v>
      </c>
      <c r="Y133" t="s">
        <v>80</v>
      </c>
      <c r="Z133" t="s">
        <v>51</v>
      </c>
      <c r="AA133" s="59">
        <v>2520</v>
      </c>
      <c r="AC133" t="s">
        <v>53</v>
      </c>
      <c r="AD133" t="s">
        <v>49</v>
      </c>
      <c r="AE133" t="s">
        <v>54</v>
      </c>
      <c r="AF133">
        <v>560</v>
      </c>
    </row>
    <row r="134" spans="19:37" x14ac:dyDescent="0.25">
      <c r="S134" s="60" t="s">
        <v>48</v>
      </c>
      <c r="T134" s="60" t="s">
        <v>93</v>
      </c>
      <c r="U134" s="60" t="s">
        <v>50</v>
      </c>
      <c r="V134" s="60">
        <v>11</v>
      </c>
      <c r="X134" t="s">
        <v>48</v>
      </c>
      <c r="Y134" t="s">
        <v>61</v>
      </c>
      <c r="Z134" t="s">
        <v>113</v>
      </c>
      <c r="AA134">
        <v>190</v>
      </c>
      <c r="AC134" t="s">
        <v>53</v>
      </c>
      <c r="AD134" t="s">
        <v>49</v>
      </c>
      <c r="AE134" t="s">
        <v>55</v>
      </c>
      <c r="AF134" s="59">
        <v>8830</v>
      </c>
      <c r="AG134" s="59"/>
      <c r="AH134" s="59"/>
      <c r="AI134" s="59"/>
      <c r="AJ134" s="59"/>
      <c r="AK134" s="59"/>
    </row>
    <row r="135" spans="19:37" x14ac:dyDescent="0.25">
      <c r="S135" s="57" t="s">
        <v>48</v>
      </c>
      <c r="T135" s="57" t="s">
        <v>114</v>
      </c>
      <c r="U135" s="57" t="s">
        <v>50</v>
      </c>
      <c r="V135" s="57">
        <v>1</v>
      </c>
      <c r="X135" t="s">
        <v>48</v>
      </c>
      <c r="Y135" t="s">
        <v>61</v>
      </c>
      <c r="Z135" t="s">
        <v>51</v>
      </c>
      <c r="AA135" s="59">
        <v>4480</v>
      </c>
      <c r="AC135" t="s">
        <v>56</v>
      </c>
      <c r="AD135" t="s">
        <v>49</v>
      </c>
      <c r="AE135" t="s">
        <v>57</v>
      </c>
      <c r="AF135" s="59">
        <v>1110</v>
      </c>
      <c r="AG135" s="59"/>
      <c r="AH135" s="59"/>
      <c r="AI135" s="59"/>
      <c r="AJ135" s="59"/>
      <c r="AK135" s="59"/>
    </row>
    <row r="136" spans="19:37" x14ac:dyDescent="0.25">
      <c r="S136" s="60" t="s">
        <v>48</v>
      </c>
      <c r="T136" s="60" t="s">
        <v>97</v>
      </c>
      <c r="U136" s="60" t="s">
        <v>50</v>
      </c>
      <c r="V136" s="60">
        <v>1</v>
      </c>
      <c r="X136" t="s">
        <v>48</v>
      </c>
      <c r="Y136" t="s">
        <v>100</v>
      </c>
      <c r="Z136" t="s">
        <v>51</v>
      </c>
      <c r="AA136">
        <v>1</v>
      </c>
      <c r="AC136" t="s">
        <v>56</v>
      </c>
      <c r="AD136" t="s">
        <v>49</v>
      </c>
      <c r="AE136" t="s">
        <v>69</v>
      </c>
      <c r="AF136">
        <v>60</v>
      </c>
    </row>
    <row r="137" spans="19:37" x14ac:dyDescent="0.25">
      <c r="S137" s="57" t="s">
        <v>53</v>
      </c>
      <c r="T137" s="57" t="s">
        <v>78</v>
      </c>
      <c r="U137" s="57" t="s">
        <v>55</v>
      </c>
      <c r="V137" s="57">
        <v>560</v>
      </c>
      <c r="X137" t="s">
        <v>48</v>
      </c>
      <c r="Y137" t="s">
        <v>87</v>
      </c>
      <c r="Z137" t="s">
        <v>51</v>
      </c>
      <c r="AA137">
        <v>81</v>
      </c>
      <c r="AC137" t="s">
        <v>48</v>
      </c>
      <c r="AD137" t="s">
        <v>82</v>
      </c>
      <c r="AE137" t="s">
        <v>51</v>
      </c>
      <c r="AF137">
        <v>4</v>
      </c>
    </row>
    <row r="138" spans="19:37" x14ac:dyDescent="0.25">
      <c r="S138" s="60" t="s">
        <v>58</v>
      </c>
      <c r="T138" s="60" t="s">
        <v>49</v>
      </c>
      <c r="U138" s="60" t="s">
        <v>107</v>
      </c>
      <c r="V138" s="60">
        <v>213</v>
      </c>
      <c r="X138" t="s">
        <v>48</v>
      </c>
      <c r="Y138" t="s">
        <v>89</v>
      </c>
      <c r="Z138" t="s">
        <v>51</v>
      </c>
      <c r="AA138">
        <v>71</v>
      </c>
      <c r="AC138" t="s">
        <v>48</v>
      </c>
      <c r="AD138" t="s">
        <v>83</v>
      </c>
      <c r="AE138" t="s">
        <v>51</v>
      </c>
      <c r="AF138">
        <v>13</v>
      </c>
    </row>
    <row r="139" spans="19:37" x14ac:dyDescent="0.25">
      <c r="S139" s="57" t="s">
        <v>58</v>
      </c>
      <c r="T139" s="57" t="s">
        <v>49</v>
      </c>
      <c r="U139" s="57" t="s">
        <v>115</v>
      </c>
      <c r="V139" s="58">
        <v>1500</v>
      </c>
      <c r="X139" t="s">
        <v>48</v>
      </c>
      <c r="Y139" t="s">
        <v>109</v>
      </c>
      <c r="Z139" t="s">
        <v>51</v>
      </c>
      <c r="AA139">
        <v>1</v>
      </c>
      <c r="AC139" t="s">
        <v>48</v>
      </c>
      <c r="AD139" t="s">
        <v>66</v>
      </c>
      <c r="AE139" t="s">
        <v>51</v>
      </c>
      <c r="AF139">
        <v>766</v>
      </c>
    </row>
    <row r="140" spans="19:37" x14ac:dyDescent="0.25">
      <c r="S140" s="60" t="s">
        <v>48</v>
      </c>
      <c r="T140" s="60" t="s">
        <v>49</v>
      </c>
      <c r="U140" s="60" t="s">
        <v>51</v>
      </c>
      <c r="V140" s="60">
        <v>440</v>
      </c>
      <c r="X140" t="s">
        <v>48</v>
      </c>
      <c r="Y140" t="s">
        <v>91</v>
      </c>
      <c r="Z140" t="s">
        <v>51</v>
      </c>
      <c r="AA140">
        <v>33</v>
      </c>
      <c r="AC140" t="s">
        <v>48</v>
      </c>
      <c r="AD140" t="s">
        <v>77</v>
      </c>
      <c r="AE140" t="s">
        <v>51</v>
      </c>
      <c r="AF140" s="59">
        <v>1369</v>
      </c>
      <c r="AG140" s="59"/>
      <c r="AH140" s="59"/>
      <c r="AI140" s="59"/>
      <c r="AJ140" s="59"/>
      <c r="AK140" s="59"/>
    </row>
    <row r="141" spans="19:37" x14ac:dyDescent="0.25">
      <c r="S141" s="57" t="s">
        <v>53</v>
      </c>
      <c r="T141" s="57" t="s">
        <v>49</v>
      </c>
      <c r="U141" s="57" t="s">
        <v>55</v>
      </c>
      <c r="V141" s="58">
        <v>6520</v>
      </c>
      <c r="X141" t="s">
        <v>48</v>
      </c>
      <c r="Y141" t="s">
        <v>63</v>
      </c>
      <c r="Z141" t="s">
        <v>51</v>
      </c>
      <c r="AA141">
        <v>710</v>
      </c>
      <c r="AC141" t="s">
        <v>48</v>
      </c>
      <c r="AD141" t="s">
        <v>60</v>
      </c>
      <c r="AE141" t="s">
        <v>51</v>
      </c>
      <c r="AF141" s="59">
        <v>3940</v>
      </c>
      <c r="AG141" s="59"/>
      <c r="AH141" s="59"/>
      <c r="AI141" s="59"/>
      <c r="AJ141" s="59"/>
      <c r="AK141" s="59"/>
    </row>
    <row r="142" spans="19:37" x14ac:dyDescent="0.25">
      <c r="S142" s="60" t="s">
        <v>56</v>
      </c>
      <c r="T142" s="60" t="s">
        <v>49</v>
      </c>
      <c r="U142" s="60" t="s">
        <v>57</v>
      </c>
      <c r="V142" s="60">
        <v>270</v>
      </c>
      <c r="X142" t="s">
        <v>53</v>
      </c>
      <c r="Y142" t="s">
        <v>63</v>
      </c>
      <c r="Z142" t="s">
        <v>55</v>
      </c>
      <c r="AA142" s="59">
        <v>1910</v>
      </c>
      <c r="AC142" t="s">
        <v>48</v>
      </c>
      <c r="AD142" t="s">
        <v>80</v>
      </c>
      <c r="AE142" t="s">
        <v>110</v>
      </c>
      <c r="AF142" s="59">
        <v>2300</v>
      </c>
      <c r="AG142" s="59"/>
      <c r="AH142" s="59"/>
      <c r="AI142" s="59"/>
      <c r="AJ142" s="59"/>
      <c r="AK142" s="59"/>
    </row>
    <row r="143" spans="19:37" x14ac:dyDescent="0.25">
      <c r="S143" s="57" t="s">
        <v>48</v>
      </c>
      <c r="T143" s="57" t="s">
        <v>49</v>
      </c>
      <c r="U143" s="57" t="s">
        <v>51</v>
      </c>
      <c r="V143" s="57">
        <v>1</v>
      </c>
      <c r="X143" t="s">
        <v>53</v>
      </c>
      <c r="Y143" t="s">
        <v>65</v>
      </c>
      <c r="Z143" t="s">
        <v>54</v>
      </c>
      <c r="AA143">
        <v>180</v>
      </c>
      <c r="AC143" t="s">
        <v>48</v>
      </c>
      <c r="AD143" t="s">
        <v>80</v>
      </c>
      <c r="AE143" t="s">
        <v>113</v>
      </c>
      <c r="AF143" s="59">
        <v>2740</v>
      </c>
      <c r="AG143" s="59"/>
      <c r="AH143" s="59"/>
      <c r="AI143" s="59"/>
      <c r="AJ143" s="59"/>
      <c r="AK143" s="59"/>
    </row>
    <row r="144" spans="19:37" x14ac:dyDescent="0.25">
      <c r="S144" s="60" t="s">
        <v>48</v>
      </c>
      <c r="T144" s="60" t="s">
        <v>60</v>
      </c>
      <c r="U144" s="60" t="s">
        <v>51</v>
      </c>
      <c r="V144" s="61">
        <v>3150</v>
      </c>
      <c r="X144" t="s">
        <v>56</v>
      </c>
      <c r="Y144" t="s">
        <v>68</v>
      </c>
      <c r="Z144" t="s">
        <v>57</v>
      </c>
      <c r="AA144">
        <v>90</v>
      </c>
      <c r="AC144" t="s">
        <v>48</v>
      </c>
      <c r="AD144" t="s">
        <v>80</v>
      </c>
      <c r="AE144" t="s">
        <v>51</v>
      </c>
      <c r="AF144" s="59">
        <v>2310</v>
      </c>
      <c r="AG144" s="59"/>
      <c r="AH144" s="59"/>
      <c r="AI144" s="59"/>
      <c r="AJ144" s="59"/>
      <c r="AK144" s="59"/>
    </row>
    <row r="145" spans="19:37" x14ac:dyDescent="0.25">
      <c r="S145" s="57" t="s">
        <v>48</v>
      </c>
      <c r="T145" s="57" t="s">
        <v>60</v>
      </c>
      <c r="U145" s="57" t="s">
        <v>51</v>
      </c>
      <c r="V145" s="57">
        <v>970</v>
      </c>
      <c r="X145" t="s">
        <v>48</v>
      </c>
      <c r="Y145" t="s">
        <v>92</v>
      </c>
      <c r="Z145" t="s">
        <v>51</v>
      </c>
      <c r="AA145">
        <v>699</v>
      </c>
      <c r="AC145" t="s">
        <v>48</v>
      </c>
      <c r="AD145" t="s">
        <v>61</v>
      </c>
      <c r="AE145" t="s">
        <v>110</v>
      </c>
      <c r="AF145" s="59">
        <v>4180</v>
      </c>
      <c r="AG145" s="59"/>
      <c r="AH145" s="59"/>
      <c r="AI145" s="59"/>
      <c r="AJ145" s="59"/>
      <c r="AK145" s="59"/>
    </row>
    <row r="146" spans="19:37" x14ac:dyDescent="0.25">
      <c r="S146" s="60" t="s">
        <v>48</v>
      </c>
      <c r="T146" s="60" t="s">
        <v>80</v>
      </c>
      <c r="U146" s="60" t="s">
        <v>51</v>
      </c>
      <c r="V146" s="61">
        <v>5220</v>
      </c>
      <c r="X146" t="s">
        <v>48</v>
      </c>
      <c r="Y146" t="s">
        <v>93</v>
      </c>
      <c r="Z146" t="s">
        <v>51</v>
      </c>
      <c r="AA146">
        <v>6</v>
      </c>
      <c r="AC146" t="s">
        <v>48</v>
      </c>
      <c r="AD146" t="s">
        <v>61</v>
      </c>
      <c r="AE146" t="s">
        <v>113</v>
      </c>
      <c r="AF146">
        <v>730</v>
      </c>
    </row>
    <row r="147" spans="19:37" x14ac:dyDescent="0.25">
      <c r="S147" s="57" t="s">
        <v>48</v>
      </c>
      <c r="T147" s="57" t="s">
        <v>61</v>
      </c>
      <c r="U147" s="57" t="s">
        <v>51</v>
      </c>
      <c r="V147" s="58">
        <v>3310</v>
      </c>
      <c r="X147" t="s">
        <v>48</v>
      </c>
      <c r="Y147" t="s">
        <v>96</v>
      </c>
      <c r="Z147" t="s">
        <v>51</v>
      </c>
      <c r="AA147">
        <v>2</v>
      </c>
      <c r="AC147" t="s">
        <v>48</v>
      </c>
      <c r="AD147" t="s">
        <v>61</v>
      </c>
      <c r="AE147" t="s">
        <v>51</v>
      </c>
      <c r="AF147" s="59">
        <v>4710</v>
      </c>
      <c r="AG147" s="59"/>
      <c r="AH147" s="59"/>
      <c r="AI147" s="59"/>
      <c r="AJ147" s="59"/>
      <c r="AK147" s="59"/>
    </row>
    <row r="148" spans="19:37" x14ac:dyDescent="0.25">
      <c r="S148" s="60" t="s">
        <v>48</v>
      </c>
      <c r="T148" s="60" t="s">
        <v>61</v>
      </c>
      <c r="U148" s="60" t="s">
        <v>51</v>
      </c>
      <c r="V148" s="60">
        <v>1</v>
      </c>
      <c r="X148" t="s">
        <v>48</v>
      </c>
      <c r="Y148" t="s">
        <v>97</v>
      </c>
      <c r="Z148" t="s">
        <v>51</v>
      </c>
      <c r="AA148">
        <v>2</v>
      </c>
      <c r="AC148" t="s">
        <v>48</v>
      </c>
      <c r="AD148" t="s">
        <v>116</v>
      </c>
      <c r="AE148" t="s">
        <v>51</v>
      </c>
      <c r="AF148">
        <v>3</v>
      </c>
    </row>
    <row r="149" spans="19:37" x14ac:dyDescent="0.25">
      <c r="S149" s="57" t="s">
        <v>53</v>
      </c>
      <c r="T149" s="57" t="s">
        <v>65</v>
      </c>
      <c r="U149" s="57" t="s">
        <v>55</v>
      </c>
      <c r="V149" s="58">
        <v>3130</v>
      </c>
      <c r="X149" t="s">
        <v>48</v>
      </c>
      <c r="Y149" t="s">
        <v>78</v>
      </c>
      <c r="Z149" t="s">
        <v>51</v>
      </c>
      <c r="AA149">
        <v>630</v>
      </c>
      <c r="AC149" t="s">
        <v>48</v>
      </c>
      <c r="AD149" t="s">
        <v>87</v>
      </c>
      <c r="AE149" t="s">
        <v>51</v>
      </c>
      <c r="AF149">
        <v>97</v>
      </c>
    </row>
    <row r="150" spans="19:37" x14ac:dyDescent="0.25">
      <c r="S150" s="60" t="s">
        <v>48</v>
      </c>
      <c r="T150" s="60" t="s">
        <v>72</v>
      </c>
      <c r="U150" s="60" t="s">
        <v>51</v>
      </c>
      <c r="V150" s="60">
        <v>110</v>
      </c>
      <c r="X150" t="s">
        <v>53</v>
      </c>
      <c r="Y150" t="s">
        <v>78</v>
      </c>
      <c r="Z150" t="s">
        <v>55</v>
      </c>
      <c r="AA150" s="59">
        <v>1360</v>
      </c>
      <c r="AC150" t="s">
        <v>48</v>
      </c>
      <c r="AD150" t="s">
        <v>89</v>
      </c>
      <c r="AE150" t="s">
        <v>51</v>
      </c>
      <c r="AF150">
        <v>19</v>
      </c>
    </row>
    <row r="151" spans="19:37" x14ac:dyDescent="0.25">
      <c r="S151" s="57" t="s">
        <v>53</v>
      </c>
      <c r="T151" s="57" t="s">
        <v>78</v>
      </c>
      <c r="U151" s="57" t="s">
        <v>55</v>
      </c>
      <c r="V151" s="57">
        <v>450</v>
      </c>
      <c r="X151" t="s">
        <v>48</v>
      </c>
      <c r="Y151" t="s">
        <v>79</v>
      </c>
      <c r="Z151" t="s">
        <v>51</v>
      </c>
      <c r="AA151">
        <v>1</v>
      </c>
      <c r="AC151" t="s">
        <v>48</v>
      </c>
      <c r="AD151" t="s">
        <v>90</v>
      </c>
      <c r="AE151" t="s">
        <v>51</v>
      </c>
      <c r="AF151" s="59">
        <v>10130</v>
      </c>
      <c r="AG151" s="59"/>
      <c r="AH151" s="59"/>
      <c r="AI151" s="59"/>
      <c r="AJ151" s="59"/>
      <c r="AK151" s="59"/>
    </row>
    <row r="152" spans="19:37" x14ac:dyDescent="0.25">
      <c r="S152" s="60" t="s">
        <v>58</v>
      </c>
      <c r="T152" s="60" t="s">
        <v>49</v>
      </c>
      <c r="U152" s="60" t="s">
        <v>117</v>
      </c>
      <c r="V152" s="60">
        <v>150</v>
      </c>
      <c r="X152" t="s">
        <v>56</v>
      </c>
      <c r="Y152" t="s">
        <v>49</v>
      </c>
      <c r="Z152" t="s">
        <v>99</v>
      </c>
      <c r="AA152">
        <v>30</v>
      </c>
      <c r="AC152" t="s">
        <v>48</v>
      </c>
      <c r="AD152" t="s">
        <v>91</v>
      </c>
      <c r="AE152" t="s">
        <v>51</v>
      </c>
      <c r="AF152">
        <v>58</v>
      </c>
    </row>
    <row r="153" spans="19:37" x14ac:dyDescent="0.25">
      <c r="S153" s="57" t="s">
        <v>48</v>
      </c>
      <c r="T153" s="57" t="s">
        <v>49</v>
      </c>
      <c r="U153" s="57" t="s">
        <v>51</v>
      </c>
      <c r="V153" s="58">
        <v>1500</v>
      </c>
      <c r="X153" t="s">
        <v>56</v>
      </c>
      <c r="Y153" t="s">
        <v>49</v>
      </c>
      <c r="Z153" t="s">
        <v>57</v>
      </c>
      <c r="AA153">
        <v>940</v>
      </c>
      <c r="AC153" t="s">
        <v>48</v>
      </c>
      <c r="AD153" t="s">
        <v>63</v>
      </c>
      <c r="AE153" t="s">
        <v>51</v>
      </c>
      <c r="AF153">
        <v>780</v>
      </c>
    </row>
    <row r="154" spans="19:37" x14ac:dyDescent="0.25">
      <c r="S154" s="60" t="s">
        <v>53</v>
      </c>
      <c r="T154" s="60" t="s">
        <v>49</v>
      </c>
      <c r="U154" s="60" t="s">
        <v>54</v>
      </c>
      <c r="V154" s="60">
        <v>60</v>
      </c>
      <c r="X154" t="s">
        <v>56</v>
      </c>
      <c r="Y154" t="s">
        <v>49</v>
      </c>
      <c r="Z154" t="s">
        <v>69</v>
      </c>
      <c r="AA154">
        <v>290</v>
      </c>
      <c r="AC154" t="s">
        <v>53</v>
      </c>
      <c r="AD154" t="s">
        <v>65</v>
      </c>
      <c r="AE154" t="s">
        <v>54</v>
      </c>
      <c r="AF154">
        <v>410</v>
      </c>
    </row>
    <row r="155" spans="19:37" x14ac:dyDescent="0.25">
      <c r="S155" s="57" t="s">
        <v>53</v>
      </c>
      <c r="T155" s="57" t="s">
        <v>49</v>
      </c>
      <c r="U155" s="57" t="s">
        <v>55</v>
      </c>
      <c r="V155" s="58">
        <v>7500</v>
      </c>
      <c r="X155" t="s">
        <v>48</v>
      </c>
      <c r="Y155" t="s">
        <v>49</v>
      </c>
      <c r="Z155" t="s">
        <v>51</v>
      </c>
      <c r="AA155" s="59">
        <v>5940</v>
      </c>
      <c r="AC155" t="s">
        <v>53</v>
      </c>
      <c r="AD155" t="s">
        <v>65</v>
      </c>
      <c r="AE155" t="s">
        <v>54</v>
      </c>
      <c r="AF155">
        <v>60</v>
      </c>
    </row>
    <row r="156" spans="19:37" x14ac:dyDescent="0.25">
      <c r="S156" s="60" t="s">
        <v>56</v>
      </c>
      <c r="T156" s="60" t="s">
        <v>49</v>
      </c>
      <c r="U156" s="60" t="s">
        <v>99</v>
      </c>
      <c r="V156" s="60">
        <v>80</v>
      </c>
      <c r="X156" t="s">
        <v>53</v>
      </c>
      <c r="Y156" t="s">
        <v>49</v>
      </c>
      <c r="Z156" t="s">
        <v>54</v>
      </c>
      <c r="AA156">
        <v>200</v>
      </c>
      <c r="AC156" t="s">
        <v>53</v>
      </c>
      <c r="AD156" t="s">
        <v>65</v>
      </c>
      <c r="AE156" t="s">
        <v>55</v>
      </c>
      <c r="AF156">
        <v>760</v>
      </c>
    </row>
    <row r="157" spans="19:37" x14ac:dyDescent="0.25">
      <c r="S157" s="57" t="s">
        <v>48</v>
      </c>
      <c r="T157" s="57" t="s">
        <v>82</v>
      </c>
      <c r="U157" s="57" t="s">
        <v>51</v>
      </c>
      <c r="V157" s="57">
        <v>49</v>
      </c>
      <c r="X157" t="s">
        <v>53</v>
      </c>
      <c r="Y157" t="s">
        <v>49</v>
      </c>
      <c r="Z157" t="s">
        <v>55</v>
      </c>
      <c r="AA157" s="59">
        <v>12070</v>
      </c>
      <c r="AC157" t="s">
        <v>56</v>
      </c>
      <c r="AD157" t="s">
        <v>65</v>
      </c>
      <c r="AE157" t="s">
        <v>57</v>
      </c>
      <c r="AF157">
        <v>280</v>
      </c>
    </row>
    <row r="158" spans="19:37" x14ac:dyDescent="0.25">
      <c r="S158" s="60" t="s">
        <v>48</v>
      </c>
      <c r="T158" s="60" t="s">
        <v>85</v>
      </c>
      <c r="U158" s="60" t="s">
        <v>51</v>
      </c>
      <c r="V158" s="60">
        <v>30</v>
      </c>
      <c r="X158" t="s">
        <v>48</v>
      </c>
      <c r="Y158" t="s">
        <v>82</v>
      </c>
      <c r="Z158" t="s">
        <v>51</v>
      </c>
      <c r="AA158">
        <v>100</v>
      </c>
      <c r="AC158" t="s">
        <v>56</v>
      </c>
      <c r="AD158" t="s">
        <v>65</v>
      </c>
      <c r="AE158" t="s">
        <v>69</v>
      </c>
      <c r="AF158">
        <v>120</v>
      </c>
    </row>
    <row r="159" spans="19:37" x14ac:dyDescent="0.25">
      <c r="S159" s="57" t="s">
        <v>48</v>
      </c>
      <c r="T159" s="57" t="s">
        <v>83</v>
      </c>
      <c r="U159" s="57" t="s">
        <v>51</v>
      </c>
      <c r="V159" s="57">
        <v>4</v>
      </c>
      <c r="X159" t="s">
        <v>48</v>
      </c>
      <c r="Y159" t="s">
        <v>83</v>
      </c>
      <c r="Z159" t="s">
        <v>51</v>
      </c>
      <c r="AA159">
        <v>34</v>
      </c>
      <c r="AC159" t="s">
        <v>48</v>
      </c>
      <c r="AD159" t="s">
        <v>111</v>
      </c>
      <c r="AE159" t="s">
        <v>51</v>
      </c>
      <c r="AF159">
        <v>1</v>
      </c>
    </row>
    <row r="160" spans="19:37" x14ac:dyDescent="0.25">
      <c r="S160" s="60" t="s">
        <v>48</v>
      </c>
      <c r="T160" s="60" t="s">
        <v>66</v>
      </c>
      <c r="U160" s="60" t="s">
        <v>51</v>
      </c>
      <c r="V160" s="60">
        <v>1</v>
      </c>
      <c r="X160" t="s">
        <v>48</v>
      </c>
      <c r="Y160" t="s">
        <v>67</v>
      </c>
      <c r="Z160" t="s">
        <v>51</v>
      </c>
      <c r="AA160">
        <v>216</v>
      </c>
      <c r="AC160" t="s">
        <v>48</v>
      </c>
      <c r="AD160" t="s">
        <v>74</v>
      </c>
      <c r="AE160" t="s">
        <v>51</v>
      </c>
      <c r="AF160">
        <v>463</v>
      </c>
    </row>
    <row r="161" spans="19:37" x14ac:dyDescent="0.25">
      <c r="S161" s="57" t="s">
        <v>48</v>
      </c>
      <c r="T161" s="57" t="s">
        <v>66</v>
      </c>
      <c r="U161" s="57" t="s">
        <v>51</v>
      </c>
      <c r="V161" s="57">
        <v>736</v>
      </c>
      <c r="X161" t="s">
        <v>48</v>
      </c>
      <c r="Y161" t="s">
        <v>70</v>
      </c>
      <c r="Z161" t="s">
        <v>51</v>
      </c>
      <c r="AA161">
        <v>19</v>
      </c>
      <c r="AC161" t="s">
        <v>53</v>
      </c>
      <c r="AD161" t="s">
        <v>72</v>
      </c>
      <c r="AE161" t="s">
        <v>76</v>
      </c>
      <c r="AF161" s="59">
        <v>7860</v>
      </c>
      <c r="AG161" s="59"/>
      <c r="AH161" s="59"/>
      <c r="AI161" s="59"/>
      <c r="AJ161" s="59"/>
      <c r="AK161" s="59"/>
    </row>
    <row r="162" spans="19:37" x14ac:dyDescent="0.25">
      <c r="S162" s="60" t="s">
        <v>48</v>
      </c>
      <c r="T162" s="60" t="s">
        <v>67</v>
      </c>
      <c r="U162" s="60" t="s">
        <v>51</v>
      </c>
      <c r="V162" s="60">
        <v>318</v>
      </c>
      <c r="X162" t="s">
        <v>48</v>
      </c>
      <c r="Y162" t="s">
        <v>75</v>
      </c>
      <c r="Z162" t="s">
        <v>51</v>
      </c>
      <c r="AA162">
        <v>594</v>
      </c>
      <c r="AC162" t="s">
        <v>53</v>
      </c>
      <c r="AD162" t="s">
        <v>78</v>
      </c>
      <c r="AE162" t="s">
        <v>55</v>
      </c>
      <c r="AF162" s="59">
        <v>1700</v>
      </c>
      <c r="AG162" s="59"/>
      <c r="AH162" s="59"/>
      <c r="AI162" s="59"/>
      <c r="AJ162" s="59"/>
      <c r="AK162" s="59"/>
    </row>
    <row r="163" spans="19:37" x14ac:dyDescent="0.25">
      <c r="S163" s="57" t="s">
        <v>48</v>
      </c>
      <c r="T163" s="57" t="s">
        <v>70</v>
      </c>
      <c r="U163" s="57" t="s">
        <v>51</v>
      </c>
      <c r="V163" s="57">
        <v>8</v>
      </c>
      <c r="X163" t="s">
        <v>48</v>
      </c>
      <c r="Y163" t="s">
        <v>77</v>
      </c>
      <c r="Z163" t="s">
        <v>51</v>
      </c>
      <c r="AA163">
        <v>105</v>
      </c>
      <c r="AC163" t="s">
        <v>53</v>
      </c>
      <c r="AD163" t="s">
        <v>49</v>
      </c>
      <c r="AE163" t="s">
        <v>102</v>
      </c>
      <c r="AF163" s="59">
        <v>1540</v>
      </c>
      <c r="AG163" s="59"/>
      <c r="AH163" s="59"/>
      <c r="AI163" s="59"/>
      <c r="AJ163" s="59"/>
      <c r="AK163" s="59"/>
    </row>
    <row r="164" spans="19:37" x14ac:dyDescent="0.25">
      <c r="S164" s="60" t="s">
        <v>48</v>
      </c>
      <c r="T164" s="60" t="s">
        <v>84</v>
      </c>
      <c r="U164" s="60" t="s">
        <v>51</v>
      </c>
      <c r="V164" s="60">
        <v>8</v>
      </c>
      <c r="X164" t="s">
        <v>48</v>
      </c>
      <c r="Y164" t="s">
        <v>80</v>
      </c>
      <c r="Z164" t="s">
        <v>51</v>
      </c>
      <c r="AA164" s="59">
        <v>4510</v>
      </c>
      <c r="AC164" t="s">
        <v>53</v>
      </c>
      <c r="AD164" t="s">
        <v>49</v>
      </c>
      <c r="AE164" t="s">
        <v>102</v>
      </c>
      <c r="AF164">
        <v>680</v>
      </c>
    </row>
    <row r="165" spans="19:37" x14ac:dyDescent="0.25">
      <c r="S165" s="57" t="s">
        <v>48</v>
      </c>
      <c r="T165" s="57" t="s">
        <v>75</v>
      </c>
      <c r="U165" s="57" t="s">
        <v>51</v>
      </c>
      <c r="V165" s="57">
        <v>229</v>
      </c>
      <c r="X165" t="s">
        <v>48</v>
      </c>
      <c r="Y165" t="s">
        <v>61</v>
      </c>
      <c r="Z165" t="s">
        <v>51</v>
      </c>
      <c r="AA165" s="59">
        <v>4110</v>
      </c>
      <c r="AC165" t="s">
        <v>53</v>
      </c>
      <c r="AD165" t="s">
        <v>49</v>
      </c>
      <c r="AE165" t="s">
        <v>102</v>
      </c>
      <c r="AF165" s="59">
        <v>1110</v>
      </c>
      <c r="AG165" s="59"/>
      <c r="AH165" s="59"/>
      <c r="AI165" s="59"/>
      <c r="AJ165" s="59"/>
      <c r="AK165" s="59"/>
    </row>
    <row r="166" spans="19:37" x14ac:dyDescent="0.25">
      <c r="S166" s="60" t="s">
        <v>48</v>
      </c>
      <c r="T166" s="60" t="s">
        <v>77</v>
      </c>
      <c r="U166" s="60" t="s">
        <v>51</v>
      </c>
      <c r="V166" s="61">
        <v>1325</v>
      </c>
      <c r="X166" t="s">
        <v>48</v>
      </c>
      <c r="Y166" t="s">
        <v>100</v>
      </c>
      <c r="Z166" t="s">
        <v>51</v>
      </c>
      <c r="AA166">
        <v>1</v>
      </c>
      <c r="AC166" t="s">
        <v>53</v>
      </c>
      <c r="AD166" t="s">
        <v>49</v>
      </c>
      <c r="AE166" t="s">
        <v>102</v>
      </c>
      <c r="AF166">
        <v>60</v>
      </c>
    </row>
    <row r="167" spans="19:37" x14ac:dyDescent="0.25">
      <c r="S167" s="57" t="s">
        <v>48</v>
      </c>
      <c r="T167" s="57" t="s">
        <v>61</v>
      </c>
      <c r="U167" s="57" t="s">
        <v>51</v>
      </c>
      <c r="V167" s="57">
        <v>470</v>
      </c>
      <c r="X167" t="s">
        <v>48</v>
      </c>
      <c r="Y167" t="s">
        <v>87</v>
      </c>
      <c r="Z167" t="s">
        <v>51</v>
      </c>
      <c r="AA167">
        <v>123</v>
      </c>
      <c r="AC167" t="s">
        <v>53</v>
      </c>
      <c r="AD167" t="s">
        <v>49</v>
      </c>
      <c r="AE167" t="s">
        <v>102</v>
      </c>
      <c r="AF167" s="59">
        <v>2560</v>
      </c>
      <c r="AG167" s="59"/>
      <c r="AH167" s="59"/>
      <c r="AI167" s="59"/>
      <c r="AJ167" s="59"/>
      <c r="AK167" s="59"/>
    </row>
    <row r="168" spans="19:37" x14ac:dyDescent="0.25">
      <c r="S168" s="60" t="s">
        <v>48</v>
      </c>
      <c r="T168" s="60" t="s">
        <v>108</v>
      </c>
      <c r="U168" s="60" t="s">
        <v>51</v>
      </c>
      <c r="V168" s="60">
        <v>5</v>
      </c>
      <c r="X168" t="s">
        <v>48</v>
      </c>
      <c r="Y168" t="s">
        <v>88</v>
      </c>
      <c r="Z168" t="s">
        <v>51</v>
      </c>
      <c r="AA168">
        <v>1</v>
      </c>
      <c r="AC168" t="s">
        <v>48</v>
      </c>
      <c r="AD168" t="s">
        <v>49</v>
      </c>
      <c r="AE168" t="s">
        <v>51</v>
      </c>
      <c r="AF168" s="59">
        <v>2470</v>
      </c>
      <c r="AG168" s="59"/>
      <c r="AH168" s="59"/>
      <c r="AI168" s="59"/>
      <c r="AJ168" s="59"/>
      <c r="AK168" s="59"/>
    </row>
    <row r="169" spans="19:37" x14ac:dyDescent="0.25">
      <c r="S169" s="57" t="s">
        <v>48</v>
      </c>
      <c r="T169" s="57" t="s">
        <v>87</v>
      </c>
      <c r="U169" s="57" t="s">
        <v>51</v>
      </c>
      <c r="V169" s="57">
        <v>19</v>
      </c>
      <c r="X169" t="s">
        <v>48</v>
      </c>
      <c r="Y169" t="s">
        <v>89</v>
      </c>
      <c r="Z169" t="s">
        <v>51</v>
      </c>
      <c r="AA169">
        <v>114</v>
      </c>
      <c r="AC169" t="s">
        <v>53</v>
      </c>
      <c r="AD169" t="s">
        <v>49</v>
      </c>
      <c r="AE169" t="s">
        <v>54</v>
      </c>
      <c r="AF169">
        <v>210</v>
      </c>
    </row>
    <row r="170" spans="19:37" x14ac:dyDescent="0.25">
      <c r="S170" s="60" t="s">
        <v>48</v>
      </c>
      <c r="T170" s="60" t="s">
        <v>88</v>
      </c>
      <c r="U170" s="60" t="s">
        <v>51</v>
      </c>
      <c r="V170" s="60">
        <v>1</v>
      </c>
      <c r="X170" t="s">
        <v>48</v>
      </c>
      <c r="Y170" t="s">
        <v>109</v>
      </c>
      <c r="Z170" t="s">
        <v>51</v>
      </c>
      <c r="AA170">
        <v>3</v>
      </c>
      <c r="AC170" t="s">
        <v>53</v>
      </c>
      <c r="AD170" t="s">
        <v>49</v>
      </c>
      <c r="AE170" t="s">
        <v>55</v>
      </c>
      <c r="AF170" s="59">
        <v>12610</v>
      </c>
      <c r="AG170" s="59"/>
      <c r="AH170" s="59"/>
      <c r="AI170" s="59"/>
      <c r="AJ170" s="59"/>
      <c r="AK170" s="59"/>
    </row>
    <row r="171" spans="19:37" x14ac:dyDescent="0.25">
      <c r="S171" s="57" t="s">
        <v>48</v>
      </c>
      <c r="T171" s="57" t="s">
        <v>89</v>
      </c>
      <c r="U171" s="57" t="s">
        <v>51</v>
      </c>
      <c r="V171" s="57">
        <v>19</v>
      </c>
      <c r="X171" t="s">
        <v>48</v>
      </c>
      <c r="Y171" t="s">
        <v>91</v>
      </c>
      <c r="Z171" t="s">
        <v>51</v>
      </c>
      <c r="AA171">
        <v>80</v>
      </c>
      <c r="AC171" t="s">
        <v>56</v>
      </c>
      <c r="AD171" t="s">
        <v>49</v>
      </c>
      <c r="AE171" t="s">
        <v>57</v>
      </c>
      <c r="AF171">
        <v>160</v>
      </c>
    </row>
    <row r="172" spans="19:37" x14ac:dyDescent="0.25">
      <c r="S172" s="60" t="s">
        <v>48</v>
      </c>
      <c r="T172" s="60" t="s">
        <v>91</v>
      </c>
      <c r="U172" s="60" t="s">
        <v>51</v>
      </c>
      <c r="V172" s="60">
        <v>11</v>
      </c>
      <c r="X172" t="s">
        <v>48</v>
      </c>
      <c r="Y172" t="s">
        <v>101</v>
      </c>
      <c r="Z172" t="s">
        <v>51</v>
      </c>
      <c r="AA172">
        <v>5</v>
      </c>
      <c r="AC172" t="s">
        <v>56</v>
      </c>
      <c r="AD172" t="s">
        <v>49</v>
      </c>
      <c r="AE172" t="s">
        <v>69</v>
      </c>
      <c r="AF172">
        <v>240</v>
      </c>
    </row>
    <row r="173" spans="19:37" x14ac:dyDescent="0.25">
      <c r="S173" s="57" t="s">
        <v>53</v>
      </c>
      <c r="T173" s="57" t="s">
        <v>65</v>
      </c>
      <c r="U173" s="57" t="s">
        <v>54</v>
      </c>
      <c r="V173" s="57">
        <v>250</v>
      </c>
      <c r="X173" t="s">
        <v>48</v>
      </c>
      <c r="Y173" t="s">
        <v>101</v>
      </c>
      <c r="Z173" t="s">
        <v>51</v>
      </c>
      <c r="AA173" s="59">
        <v>1210</v>
      </c>
      <c r="AC173" t="s">
        <v>53</v>
      </c>
      <c r="AD173" t="s">
        <v>49</v>
      </c>
      <c r="AE173" t="s">
        <v>102</v>
      </c>
      <c r="AF173" s="59">
        <v>1280</v>
      </c>
      <c r="AG173" s="59"/>
      <c r="AH173" s="59"/>
      <c r="AI173" s="59"/>
      <c r="AJ173" s="59"/>
      <c r="AK173" s="59"/>
    </row>
    <row r="174" spans="19:37" x14ac:dyDescent="0.25">
      <c r="S174" s="60" t="s">
        <v>53</v>
      </c>
      <c r="T174" s="60" t="s">
        <v>65</v>
      </c>
      <c r="U174" s="60" t="s">
        <v>55</v>
      </c>
      <c r="V174" s="61">
        <v>1360</v>
      </c>
      <c r="X174" t="s">
        <v>56</v>
      </c>
      <c r="Y174" t="s">
        <v>65</v>
      </c>
      <c r="Z174" t="s">
        <v>69</v>
      </c>
      <c r="AA174">
        <v>400</v>
      </c>
      <c r="AC174" t="s">
        <v>53</v>
      </c>
      <c r="AD174" t="s">
        <v>49</v>
      </c>
      <c r="AE174" t="s">
        <v>102</v>
      </c>
      <c r="AF174" s="59">
        <v>1380</v>
      </c>
      <c r="AG174" s="59"/>
      <c r="AH174" s="59"/>
      <c r="AI174" s="59"/>
      <c r="AJ174" s="59"/>
      <c r="AK174" s="59"/>
    </row>
    <row r="175" spans="19:37" x14ac:dyDescent="0.25">
      <c r="S175" s="57" t="s">
        <v>56</v>
      </c>
      <c r="T175" s="57" t="s">
        <v>65</v>
      </c>
      <c r="U175" s="57" t="s">
        <v>57</v>
      </c>
      <c r="V175" s="57">
        <v>70</v>
      </c>
      <c r="X175" t="s">
        <v>53</v>
      </c>
      <c r="Y175" t="s">
        <v>65</v>
      </c>
      <c r="Z175" t="s">
        <v>54</v>
      </c>
      <c r="AA175">
        <v>90</v>
      </c>
      <c r="AC175" t="s">
        <v>48</v>
      </c>
      <c r="AD175" t="s">
        <v>82</v>
      </c>
      <c r="AE175" t="s">
        <v>51</v>
      </c>
      <c r="AF175">
        <v>876</v>
      </c>
    </row>
    <row r="176" spans="19:37" x14ac:dyDescent="0.25">
      <c r="S176" s="60" t="s">
        <v>48</v>
      </c>
      <c r="T176" s="60" t="s">
        <v>92</v>
      </c>
      <c r="U176" s="60" t="s">
        <v>51</v>
      </c>
      <c r="V176" s="60">
        <v>39</v>
      </c>
      <c r="X176" t="s">
        <v>53</v>
      </c>
      <c r="Y176" t="s">
        <v>65</v>
      </c>
      <c r="Z176" t="s">
        <v>55</v>
      </c>
      <c r="AA176" s="59">
        <v>2040</v>
      </c>
      <c r="AC176" t="s">
        <v>48</v>
      </c>
      <c r="AD176" t="s">
        <v>85</v>
      </c>
      <c r="AE176" t="s">
        <v>51</v>
      </c>
      <c r="AF176">
        <v>151</v>
      </c>
    </row>
    <row r="177" spans="19:37" x14ac:dyDescent="0.25">
      <c r="S177" s="57" t="s">
        <v>48</v>
      </c>
      <c r="T177" s="57" t="s">
        <v>96</v>
      </c>
      <c r="U177" s="57" t="s">
        <v>51</v>
      </c>
      <c r="V177" s="57">
        <v>1</v>
      </c>
      <c r="X177" t="s">
        <v>56</v>
      </c>
      <c r="Y177" t="s">
        <v>68</v>
      </c>
      <c r="Z177" t="s">
        <v>57</v>
      </c>
      <c r="AA177">
        <v>150</v>
      </c>
      <c r="AC177" t="s">
        <v>48</v>
      </c>
      <c r="AD177" t="s">
        <v>83</v>
      </c>
      <c r="AE177" t="s">
        <v>51</v>
      </c>
      <c r="AF177">
        <v>23</v>
      </c>
    </row>
    <row r="178" spans="19:37" x14ac:dyDescent="0.25">
      <c r="S178" s="60" t="s">
        <v>48</v>
      </c>
      <c r="T178" s="60" t="s">
        <v>97</v>
      </c>
      <c r="U178" s="60" t="s">
        <v>51</v>
      </c>
      <c r="V178" s="60">
        <v>2</v>
      </c>
      <c r="X178" t="s">
        <v>48</v>
      </c>
      <c r="Y178" t="s">
        <v>92</v>
      </c>
      <c r="Z178" t="s">
        <v>51</v>
      </c>
      <c r="AA178">
        <v>534</v>
      </c>
      <c r="AC178" t="s">
        <v>48</v>
      </c>
      <c r="AD178" t="s">
        <v>66</v>
      </c>
      <c r="AE178" t="s">
        <v>51</v>
      </c>
      <c r="AF178">
        <v>641</v>
      </c>
    </row>
    <row r="179" spans="19:37" x14ac:dyDescent="0.25">
      <c r="S179" s="57" t="s">
        <v>53</v>
      </c>
      <c r="T179" s="57" t="s">
        <v>72</v>
      </c>
      <c r="U179" s="57" t="s">
        <v>102</v>
      </c>
      <c r="V179" s="58">
        <v>23670</v>
      </c>
      <c r="X179" t="s">
        <v>48</v>
      </c>
      <c r="Y179" t="s">
        <v>93</v>
      </c>
      <c r="Z179" t="s">
        <v>51</v>
      </c>
      <c r="AA179">
        <v>14</v>
      </c>
      <c r="AC179" t="s">
        <v>48</v>
      </c>
      <c r="AD179" t="s">
        <v>67</v>
      </c>
      <c r="AE179" t="s">
        <v>51</v>
      </c>
      <c r="AF179">
        <v>97</v>
      </c>
    </row>
    <row r="180" spans="19:37" x14ac:dyDescent="0.25">
      <c r="S180" s="60" t="s">
        <v>53</v>
      </c>
      <c r="T180" s="60" t="s">
        <v>78</v>
      </c>
      <c r="U180" s="60" t="s">
        <v>55</v>
      </c>
      <c r="V180" s="61">
        <v>1110</v>
      </c>
      <c r="X180" t="s">
        <v>48</v>
      </c>
      <c r="Y180" t="s">
        <v>94</v>
      </c>
      <c r="Z180" t="s">
        <v>51</v>
      </c>
      <c r="AA180">
        <v>1</v>
      </c>
      <c r="AC180" t="s">
        <v>48</v>
      </c>
      <c r="AD180" t="s">
        <v>75</v>
      </c>
      <c r="AE180" t="s">
        <v>51</v>
      </c>
      <c r="AF180">
        <v>614</v>
      </c>
    </row>
    <row r="181" spans="19:37" x14ac:dyDescent="0.25">
      <c r="S181" s="57" t="s">
        <v>48</v>
      </c>
      <c r="T181" s="57" t="s">
        <v>49</v>
      </c>
      <c r="U181" s="57" t="s">
        <v>51</v>
      </c>
      <c r="V181" s="58">
        <v>1040</v>
      </c>
      <c r="X181" t="s">
        <v>48</v>
      </c>
      <c r="Y181" t="s">
        <v>96</v>
      </c>
      <c r="Z181" t="s">
        <v>51</v>
      </c>
      <c r="AA181">
        <v>2</v>
      </c>
      <c r="AC181" t="s">
        <v>48</v>
      </c>
      <c r="AD181" t="s">
        <v>77</v>
      </c>
      <c r="AE181" t="s">
        <v>51</v>
      </c>
      <c r="AF181" s="59">
        <v>1965</v>
      </c>
      <c r="AG181" s="59"/>
      <c r="AH181" s="59"/>
      <c r="AI181" s="59"/>
      <c r="AJ181" s="59"/>
      <c r="AK181" s="59"/>
    </row>
    <row r="182" spans="19:37" x14ac:dyDescent="0.25">
      <c r="S182" s="60" t="s">
        <v>53</v>
      </c>
      <c r="T182" s="60" t="s">
        <v>49</v>
      </c>
      <c r="U182" s="60" t="s">
        <v>54</v>
      </c>
      <c r="V182" s="60">
        <v>490</v>
      </c>
      <c r="X182" t="s">
        <v>48</v>
      </c>
      <c r="Y182" t="s">
        <v>97</v>
      </c>
      <c r="Z182" t="s">
        <v>51</v>
      </c>
      <c r="AA182">
        <v>2</v>
      </c>
      <c r="AC182" t="s">
        <v>48</v>
      </c>
      <c r="AD182" t="s">
        <v>60</v>
      </c>
      <c r="AE182" t="s">
        <v>51</v>
      </c>
      <c r="AF182" s="59">
        <v>2080</v>
      </c>
      <c r="AG182" s="59"/>
      <c r="AH182" s="59"/>
      <c r="AI182" s="59"/>
      <c r="AJ182" s="59"/>
      <c r="AK182" s="59"/>
    </row>
    <row r="183" spans="19:37" x14ac:dyDescent="0.25">
      <c r="S183" s="57" t="s">
        <v>53</v>
      </c>
      <c r="T183" s="57" t="s">
        <v>49</v>
      </c>
      <c r="U183" s="57" t="s">
        <v>55</v>
      </c>
      <c r="V183" s="58">
        <v>9050</v>
      </c>
      <c r="X183" t="s">
        <v>48</v>
      </c>
      <c r="Y183" t="s">
        <v>74</v>
      </c>
      <c r="Z183" t="s">
        <v>51</v>
      </c>
      <c r="AA183" s="59">
        <v>1020</v>
      </c>
      <c r="AC183" t="s">
        <v>48</v>
      </c>
      <c r="AD183" t="s">
        <v>80</v>
      </c>
      <c r="AE183" t="s">
        <v>51</v>
      </c>
      <c r="AF183" s="59">
        <v>5950</v>
      </c>
      <c r="AG183" s="59"/>
      <c r="AH183" s="59"/>
      <c r="AI183" s="59"/>
      <c r="AJ183" s="59"/>
      <c r="AK183" s="59"/>
    </row>
    <row r="184" spans="19:37" x14ac:dyDescent="0.25">
      <c r="S184" s="60" t="s">
        <v>56</v>
      </c>
      <c r="T184" s="60" t="s">
        <v>49</v>
      </c>
      <c r="U184" s="60" t="s">
        <v>99</v>
      </c>
      <c r="V184" s="60">
        <v>610</v>
      </c>
      <c r="X184" t="s">
        <v>53</v>
      </c>
      <c r="Y184" t="s">
        <v>72</v>
      </c>
      <c r="Z184" t="s">
        <v>102</v>
      </c>
      <c r="AA184" s="59">
        <v>8140</v>
      </c>
      <c r="AC184" t="s">
        <v>48</v>
      </c>
      <c r="AD184" t="s">
        <v>61</v>
      </c>
      <c r="AE184" t="s">
        <v>51</v>
      </c>
      <c r="AF184" s="59">
        <v>4400</v>
      </c>
      <c r="AG184" s="59"/>
      <c r="AH184" s="59"/>
      <c r="AI184" s="59"/>
      <c r="AJ184" s="59"/>
      <c r="AK184" s="59"/>
    </row>
    <row r="185" spans="19:37" x14ac:dyDescent="0.25">
      <c r="S185" s="57" t="s">
        <v>56</v>
      </c>
      <c r="T185" s="57" t="s">
        <v>49</v>
      </c>
      <c r="U185" s="57" t="s">
        <v>57</v>
      </c>
      <c r="V185" s="57">
        <v>340</v>
      </c>
      <c r="X185" t="s">
        <v>53</v>
      </c>
      <c r="Y185" t="s">
        <v>78</v>
      </c>
      <c r="Z185" t="s">
        <v>55</v>
      </c>
      <c r="AA185">
        <v>650</v>
      </c>
      <c r="AC185" t="s">
        <v>48</v>
      </c>
      <c r="AD185" t="s">
        <v>87</v>
      </c>
      <c r="AE185" t="s">
        <v>51</v>
      </c>
      <c r="AF185">
        <v>329</v>
      </c>
    </row>
    <row r="186" spans="19:37" x14ac:dyDescent="0.25">
      <c r="S186" s="60" t="s">
        <v>48</v>
      </c>
      <c r="T186" s="60" t="s">
        <v>60</v>
      </c>
      <c r="U186" s="60" t="s">
        <v>51</v>
      </c>
      <c r="V186" s="61">
        <v>2690</v>
      </c>
      <c r="X186" t="s">
        <v>48</v>
      </c>
      <c r="Y186" t="s">
        <v>95</v>
      </c>
      <c r="Z186" t="s">
        <v>51</v>
      </c>
      <c r="AA186">
        <v>-9.75</v>
      </c>
      <c r="AC186" t="s">
        <v>48</v>
      </c>
      <c r="AD186" t="s">
        <v>89</v>
      </c>
      <c r="AE186" t="s">
        <v>51</v>
      </c>
      <c r="AF186">
        <v>149</v>
      </c>
    </row>
    <row r="187" spans="19:37" x14ac:dyDescent="0.25">
      <c r="S187" s="57" t="s">
        <v>48</v>
      </c>
      <c r="T187" s="57" t="s">
        <v>80</v>
      </c>
      <c r="U187" s="57" t="s">
        <v>104</v>
      </c>
      <c r="V187" s="58">
        <v>2810</v>
      </c>
      <c r="X187" t="s">
        <v>48</v>
      </c>
      <c r="Y187" t="s">
        <v>49</v>
      </c>
      <c r="Z187" t="s">
        <v>51</v>
      </c>
      <c r="AA187" s="59">
        <v>3030</v>
      </c>
      <c r="AC187" t="s">
        <v>48</v>
      </c>
      <c r="AD187" t="s">
        <v>91</v>
      </c>
      <c r="AE187" t="s">
        <v>51</v>
      </c>
      <c r="AF187">
        <v>123</v>
      </c>
    </row>
    <row r="188" spans="19:37" x14ac:dyDescent="0.25">
      <c r="S188" s="60" t="s">
        <v>48</v>
      </c>
      <c r="T188" s="60" t="s">
        <v>80</v>
      </c>
      <c r="U188" s="60" t="s">
        <v>51</v>
      </c>
      <c r="V188" s="61">
        <v>4220</v>
      </c>
      <c r="X188" t="s">
        <v>53</v>
      </c>
      <c r="Y188" t="s">
        <v>49</v>
      </c>
      <c r="Z188" t="s">
        <v>54</v>
      </c>
      <c r="AA188">
        <v>760</v>
      </c>
      <c r="AC188" t="s">
        <v>48</v>
      </c>
      <c r="AD188" t="s">
        <v>63</v>
      </c>
      <c r="AE188" t="s">
        <v>51</v>
      </c>
      <c r="AF188">
        <v>850</v>
      </c>
    </row>
    <row r="189" spans="19:37" x14ac:dyDescent="0.25">
      <c r="S189" s="57" t="s">
        <v>48</v>
      </c>
      <c r="T189" s="57" t="s">
        <v>61</v>
      </c>
      <c r="U189" s="57" t="s">
        <v>51</v>
      </c>
      <c r="V189" s="58">
        <v>4770</v>
      </c>
      <c r="X189" t="s">
        <v>53</v>
      </c>
      <c r="Y189" t="s">
        <v>49</v>
      </c>
      <c r="Z189" t="s">
        <v>55</v>
      </c>
      <c r="AA189" s="59">
        <v>10850</v>
      </c>
      <c r="AC189" t="s">
        <v>48</v>
      </c>
      <c r="AD189" t="s">
        <v>101</v>
      </c>
      <c r="AE189" t="s">
        <v>51</v>
      </c>
      <c r="AF189">
        <v>92</v>
      </c>
    </row>
    <row r="190" spans="19:37" x14ac:dyDescent="0.25">
      <c r="S190" s="60" t="s">
        <v>48</v>
      </c>
      <c r="T190" s="60" t="s">
        <v>61</v>
      </c>
      <c r="U190" s="60" t="s">
        <v>104</v>
      </c>
      <c r="V190" s="61">
        <v>2050</v>
      </c>
      <c r="X190" t="s">
        <v>56</v>
      </c>
      <c r="Y190" t="s">
        <v>49</v>
      </c>
      <c r="Z190" t="s">
        <v>99</v>
      </c>
      <c r="AA190">
        <v>20</v>
      </c>
      <c r="AC190" t="s">
        <v>48</v>
      </c>
      <c r="AD190" t="s">
        <v>65</v>
      </c>
      <c r="AE190" t="s">
        <v>51</v>
      </c>
      <c r="AF190">
        <v>180</v>
      </c>
    </row>
    <row r="191" spans="19:37" x14ac:dyDescent="0.25">
      <c r="S191" s="57" t="s">
        <v>48</v>
      </c>
      <c r="T191" s="57" t="s">
        <v>63</v>
      </c>
      <c r="U191" s="57" t="s">
        <v>51</v>
      </c>
      <c r="V191" s="57">
        <v>900</v>
      </c>
      <c r="X191" t="s">
        <v>56</v>
      </c>
      <c r="Y191" t="s">
        <v>49</v>
      </c>
      <c r="Z191" t="s">
        <v>57</v>
      </c>
      <c r="AA191">
        <v>210</v>
      </c>
      <c r="AC191" t="s">
        <v>53</v>
      </c>
      <c r="AD191" t="s">
        <v>65</v>
      </c>
      <c r="AE191" t="s">
        <v>54</v>
      </c>
      <c r="AF191">
        <v>250</v>
      </c>
    </row>
    <row r="192" spans="19:37" x14ac:dyDescent="0.25">
      <c r="S192" s="60" t="s">
        <v>53</v>
      </c>
      <c r="T192" s="60" t="s">
        <v>65</v>
      </c>
      <c r="U192" s="60" t="s">
        <v>54</v>
      </c>
      <c r="V192" s="60">
        <v>310</v>
      </c>
      <c r="X192" t="s">
        <v>48</v>
      </c>
      <c r="Y192" t="s">
        <v>49</v>
      </c>
      <c r="Z192" t="s">
        <v>51</v>
      </c>
      <c r="AA192">
        <v>800</v>
      </c>
      <c r="AC192" t="s">
        <v>53</v>
      </c>
      <c r="AD192" t="s">
        <v>65</v>
      </c>
      <c r="AE192" t="s">
        <v>55</v>
      </c>
      <c r="AF192" s="59">
        <v>3020</v>
      </c>
      <c r="AG192" s="59"/>
      <c r="AH192" s="59"/>
      <c r="AI192" s="59"/>
      <c r="AJ192" s="59"/>
      <c r="AK192" s="59"/>
    </row>
    <row r="193" spans="19:37" x14ac:dyDescent="0.25">
      <c r="S193" s="57" t="s">
        <v>53</v>
      </c>
      <c r="T193" s="57" t="s">
        <v>65</v>
      </c>
      <c r="U193" s="57" t="s">
        <v>55</v>
      </c>
      <c r="V193" s="58">
        <v>1530</v>
      </c>
      <c r="X193" t="s">
        <v>48</v>
      </c>
      <c r="Y193" t="s">
        <v>82</v>
      </c>
      <c r="Z193" t="s">
        <v>51</v>
      </c>
      <c r="AA193">
        <v>43</v>
      </c>
      <c r="AC193" t="s">
        <v>56</v>
      </c>
      <c r="AD193" t="s">
        <v>65</v>
      </c>
      <c r="AE193" t="s">
        <v>57</v>
      </c>
      <c r="AF193">
        <v>140</v>
      </c>
    </row>
    <row r="194" spans="19:37" x14ac:dyDescent="0.25">
      <c r="S194" s="60" t="s">
        <v>56</v>
      </c>
      <c r="T194" s="60" t="s">
        <v>65</v>
      </c>
      <c r="U194" s="60" t="s">
        <v>99</v>
      </c>
      <c r="V194" s="60">
        <v>141</v>
      </c>
      <c r="X194" t="s">
        <v>48</v>
      </c>
      <c r="Y194" t="s">
        <v>85</v>
      </c>
      <c r="Z194" t="s">
        <v>51</v>
      </c>
      <c r="AA194">
        <v>2</v>
      </c>
      <c r="AC194" t="s">
        <v>56</v>
      </c>
      <c r="AD194" t="s">
        <v>65</v>
      </c>
      <c r="AE194" t="s">
        <v>69</v>
      </c>
      <c r="AF194">
        <v>190</v>
      </c>
    </row>
    <row r="195" spans="19:37" x14ac:dyDescent="0.25">
      <c r="S195" s="57" t="s">
        <v>56</v>
      </c>
      <c r="T195" s="57" t="s">
        <v>65</v>
      </c>
      <c r="U195" s="57" t="s">
        <v>69</v>
      </c>
      <c r="V195" s="57">
        <v>1</v>
      </c>
      <c r="X195" t="s">
        <v>48</v>
      </c>
      <c r="Y195" t="s">
        <v>83</v>
      </c>
      <c r="Z195" t="s">
        <v>51</v>
      </c>
      <c r="AA195">
        <v>35</v>
      </c>
      <c r="AC195" t="s">
        <v>48</v>
      </c>
      <c r="AD195" t="s">
        <v>92</v>
      </c>
      <c r="AE195" t="s">
        <v>51</v>
      </c>
      <c r="AF195" s="59">
        <v>1347</v>
      </c>
      <c r="AG195" s="59"/>
      <c r="AH195" s="59"/>
      <c r="AI195" s="59"/>
      <c r="AJ195" s="59"/>
      <c r="AK195" s="59"/>
    </row>
    <row r="196" spans="19:37" x14ac:dyDescent="0.25">
      <c r="S196" s="60" t="s">
        <v>56</v>
      </c>
      <c r="T196" s="60" t="s">
        <v>65</v>
      </c>
      <c r="U196" s="60" t="s">
        <v>57</v>
      </c>
      <c r="V196" s="60">
        <v>43</v>
      </c>
      <c r="X196" t="s">
        <v>48</v>
      </c>
      <c r="Y196" t="s">
        <v>118</v>
      </c>
      <c r="Z196" t="s">
        <v>51</v>
      </c>
      <c r="AA196">
        <v>1</v>
      </c>
      <c r="AC196" t="s">
        <v>48</v>
      </c>
      <c r="AD196" t="s">
        <v>93</v>
      </c>
      <c r="AE196" t="s">
        <v>51</v>
      </c>
      <c r="AF196">
        <v>43</v>
      </c>
    </row>
    <row r="197" spans="19:37" x14ac:dyDescent="0.25">
      <c r="S197" s="57" t="s">
        <v>48</v>
      </c>
      <c r="T197" s="57" t="s">
        <v>78</v>
      </c>
      <c r="U197" s="57" t="s">
        <v>51</v>
      </c>
      <c r="V197" s="57">
        <v>490</v>
      </c>
      <c r="X197" t="s">
        <v>48</v>
      </c>
      <c r="Y197" t="s">
        <v>66</v>
      </c>
      <c r="Z197" t="s">
        <v>51</v>
      </c>
      <c r="AA197">
        <v>879</v>
      </c>
      <c r="AC197" t="s">
        <v>48</v>
      </c>
      <c r="AD197" t="s">
        <v>96</v>
      </c>
      <c r="AE197" t="s">
        <v>51</v>
      </c>
      <c r="AF197">
        <v>56</v>
      </c>
    </row>
    <row r="198" spans="19:37" x14ac:dyDescent="0.25">
      <c r="S198" s="60" t="s">
        <v>53</v>
      </c>
      <c r="T198" s="60" t="s">
        <v>78</v>
      </c>
      <c r="U198" s="60" t="s">
        <v>55</v>
      </c>
      <c r="V198" s="61">
        <v>1250</v>
      </c>
      <c r="X198" t="s">
        <v>48</v>
      </c>
      <c r="Y198" t="s">
        <v>67</v>
      </c>
      <c r="Z198" t="s">
        <v>51</v>
      </c>
      <c r="AA198">
        <v>46</v>
      </c>
      <c r="AC198" t="s">
        <v>48</v>
      </c>
      <c r="AD198" t="s">
        <v>74</v>
      </c>
      <c r="AE198" t="s">
        <v>51</v>
      </c>
      <c r="AF198">
        <v>500</v>
      </c>
    </row>
    <row r="199" spans="19:37" x14ac:dyDescent="0.25">
      <c r="S199" s="57" t="s">
        <v>48</v>
      </c>
      <c r="T199" s="57" t="s">
        <v>49</v>
      </c>
      <c r="U199" s="57" t="s">
        <v>51</v>
      </c>
      <c r="V199" s="58">
        <v>3761</v>
      </c>
      <c r="X199" t="s">
        <v>48</v>
      </c>
      <c r="Y199" t="s">
        <v>70</v>
      </c>
      <c r="Z199" t="s">
        <v>51</v>
      </c>
      <c r="AA199">
        <v>24</v>
      </c>
      <c r="AC199" t="s">
        <v>53</v>
      </c>
      <c r="AD199" t="s">
        <v>72</v>
      </c>
      <c r="AE199" t="s">
        <v>76</v>
      </c>
      <c r="AF199" s="59">
        <v>15140</v>
      </c>
      <c r="AG199" s="59"/>
      <c r="AH199" s="59"/>
      <c r="AI199" s="59"/>
      <c r="AJ199" s="59"/>
      <c r="AK199" s="59"/>
    </row>
    <row r="200" spans="19:37" x14ac:dyDescent="0.25">
      <c r="S200" s="60" t="s">
        <v>53</v>
      </c>
      <c r="T200" s="60" t="s">
        <v>49</v>
      </c>
      <c r="U200" s="60" t="s">
        <v>54</v>
      </c>
      <c r="V200" s="60">
        <v>400</v>
      </c>
      <c r="X200" t="s">
        <v>48</v>
      </c>
      <c r="Y200" t="s">
        <v>84</v>
      </c>
      <c r="Z200" t="s">
        <v>51</v>
      </c>
      <c r="AA200">
        <v>22</v>
      </c>
      <c r="AC200" t="s">
        <v>53</v>
      </c>
      <c r="AD200" t="s">
        <v>78</v>
      </c>
      <c r="AE200" t="s">
        <v>55</v>
      </c>
      <c r="AF200">
        <v>850</v>
      </c>
    </row>
    <row r="201" spans="19:37" x14ac:dyDescent="0.25">
      <c r="S201" s="57" t="s">
        <v>53</v>
      </c>
      <c r="T201" s="57" t="s">
        <v>49</v>
      </c>
      <c r="U201" s="57" t="s">
        <v>55</v>
      </c>
      <c r="V201" s="58">
        <v>5810</v>
      </c>
      <c r="X201" t="s">
        <v>48</v>
      </c>
      <c r="Y201" t="s">
        <v>75</v>
      </c>
      <c r="Z201" t="s">
        <v>51</v>
      </c>
      <c r="AA201">
        <v>580</v>
      </c>
      <c r="AC201" t="s">
        <v>48</v>
      </c>
      <c r="AD201" t="s">
        <v>79</v>
      </c>
      <c r="AE201" t="s">
        <v>51</v>
      </c>
      <c r="AF201" s="59">
        <v>2020</v>
      </c>
      <c r="AG201" s="59"/>
      <c r="AH201" s="59"/>
      <c r="AI201" s="59"/>
      <c r="AJ201" s="59"/>
      <c r="AK201" s="59"/>
    </row>
    <row r="202" spans="19:37" x14ac:dyDescent="0.25">
      <c r="S202" s="60" t="s">
        <v>56</v>
      </c>
      <c r="T202" s="60" t="s">
        <v>49</v>
      </c>
      <c r="U202" s="60" t="s">
        <v>99</v>
      </c>
      <c r="V202" s="61">
        <v>3270</v>
      </c>
      <c r="X202" t="s">
        <v>48</v>
      </c>
      <c r="Y202" t="s">
        <v>77</v>
      </c>
      <c r="Z202" t="s">
        <v>51</v>
      </c>
      <c r="AA202">
        <v>1</v>
      </c>
      <c r="AC202" t="s">
        <v>48</v>
      </c>
      <c r="AD202" t="s">
        <v>49</v>
      </c>
      <c r="AE202" t="s">
        <v>51</v>
      </c>
      <c r="AF202" s="59">
        <v>6330</v>
      </c>
      <c r="AG202" s="59"/>
      <c r="AH202" s="59"/>
      <c r="AI202" s="59"/>
      <c r="AJ202" s="59"/>
      <c r="AK202" s="59"/>
    </row>
    <row r="203" spans="19:37" x14ac:dyDescent="0.25">
      <c r="S203" s="57" t="s">
        <v>56</v>
      </c>
      <c r="T203" s="57" t="s">
        <v>49</v>
      </c>
      <c r="U203" s="57" t="s">
        <v>57</v>
      </c>
      <c r="V203" s="57">
        <v>401</v>
      </c>
      <c r="X203" t="s">
        <v>48</v>
      </c>
      <c r="Y203" t="s">
        <v>77</v>
      </c>
      <c r="Z203" t="s">
        <v>51</v>
      </c>
      <c r="AA203" s="59">
        <v>1502</v>
      </c>
      <c r="AC203" t="s">
        <v>53</v>
      </c>
      <c r="AD203" t="s">
        <v>49</v>
      </c>
      <c r="AE203" t="s">
        <v>54</v>
      </c>
      <c r="AF203">
        <v>70</v>
      </c>
    </row>
    <row r="204" spans="19:37" x14ac:dyDescent="0.25">
      <c r="S204" s="60" t="s">
        <v>56</v>
      </c>
      <c r="T204" s="60" t="s">
        <v>49</v>
      </c>
      <c r="U204" s="60" t="s">
        <v>69</v>
      </c>
      <c r="V204" s="60">
        <v>421</v>
      </c>
      <c r="X204" t="s">
        <v>48</v>
      </c>
      <c r="Y204" t="s">
        <v>60</v>
      </c>
      <c r="Z204" t="s">
        <v>51</v>
      </c>
      <c r="AA204" s="59">
        <v>6020</v>
      </c>
      <c r="AC204" t="s">
        <v>53</v>
      </c>
      <c r="AD204" t="s">
        <v>49</v>
      </c>
      <c r="AE204" t="s">
        <v>55</v>
      </c>
      <c r="AF204" s="59">
        <v>11530</v>
      </c>
      <c r="AG204" s="59"/>
      <c r="AH204" s="59"/>
      <c r="AI204" s="59"/>
      <c r="AJ204" s="59"/>
      <c r="AK204" s="59"/>
    </row>
    <row r="205" spans="19:37" x14ac:dyDescent="0.25">
      <c r="S205" s="57" t="s">
        <v>53</v>
      </c>
      <c r="T205" s="57" t="s">
        <v>49</v>
      </c>
      <c r="U205" s="57" t="s">
        <v>119</v>
      </c>
      <c r="V205" s="58">
        <v>1420</v>
      </c>
      <c r="X205" t="s">
        <v>48</v>
      </c>
      <c r="Y205" t="s">
        <v>80</v>
      </c>
      <c r="Z205" t="s">
        <v>51</v>
      </c>
      <c r="AA205" s="59">
        <v>6100</v>
      </c>
      <c r="AC205" t="s">
        <v>56</v>
      </c>
      <c r="AD205" t="s">
        <v>49</v>
      </c>
      <c r="AE205" t="s">
        <v>57</v>
      </c>
      <c r="AF205">
        <v>380</v>
      </c>
    </row>
    <row r="206" spans="19:37" x14ac:dyDescent="0.25">
      <c r="S206" s="60" t="s">
        <v>48</v>
      </c>
      <c r="T206" s="60" t="s">
        <v>60</v>
      </c>
      <c r="U206" s="60" t="s">
        <v>51</v>
      </c>
      <c r="V206" s="60">
        <v>780</v>
      </c>
      <c r="X206" t="s">
        <v>48</v>
      </c>
      <c r="Y206" t="s">
        <v>87</v>
      </c>
      <c r="Z206" t="s">
        <v>51</v>
      </c>
      <c r="AA206">
        <v>53</v>
      </c>
      <c r="AC206" t="s">
        <v>53</v>
      </c>
      <c r="AD206" t="s">
        <v>49</v>
      </c>
      <c r="AE206" t="s">
        <v>102</v>
      </c>
      <c r="AF206">
        <v>110</v>
      </c>
    </row>
    <row r="207" spans="19:37" x14ac:dyDescent="0.25">
      <c r="S207" s="57" t="s">
        <v>48</v>
      </c>
      <c r="T207" s="57" t="s">
        <v>80</v>
      </c>
      <c r="U207" s="57" t="s">
        <v>110</v>
      </c>
      <c r="V207" s="57">
        <v>920</v>
      </c>
      <c r="X207" t="s">
        <v>48</v>
      </c>
      <c r="Y207" t="s">
        <v>88</v>
      </c>
      <c r="Z207" t="s">
        <v>51</v>
      </c>
      <c r="AA207">
        <v>1</v>
      </c>
      <c r="AC207" t="s">
        <v>53</v>
      </c>
      <c r="AD207" t="s">
        <v>49</v>
      </c>
      <c r="AE207" t="s">
        <v>102</v>
      </c>
      <c r="AF207">
        <v>380</v>
      </c>
    </row>
    <row r="208" spans="19:37" x14ac:dyDescent="0.25">
      <c r="S208" s="60" t="s">
        <v>48</v>
      </c>
      <c r="T208" s="60" t="s">
        <v>80</v>
      </c>
      <c r="U208" s="60" t="s">
        <v>120</v>
      </c>
      <c r="V208" s="60">
        <v>10</v>
      </c>
      <c r="X208" t="s">
        <v>48</v>
      </c>
      <c r="Y208" t="s">
        <v>89</v>
      </c>
      <c r="Z208" t="s">
        <v>51</v>
      </c>
      <c r="AA208">
        <v>23</v>
      </c>
      <c r="AC208" t="s">
        <v>53</v>
      </c>
      <c r="AD208" t="s">
        <v>49</v>
      </c>
      <c r="AE208" t="s">
        <v>102</v>
      </c>
      <c r="AF208">
        <v>140</v>
      </c>
    </row>
    <row r="209" spans="19:37" x14ac:dyDescent="0.25">
      <c r="S209" s="57" t="s">
        <v>48</v>
      </c>
      <c r="T209" s="57" t="s">
        <v>80</v>
      </c>
      <c r="U209" s="57" t="s">
        <v>51</v>
      </c>
      <c r="V209" s="58">
        <v>3310</v>
      </c>
      <c r="X209" t="s">
        <v>48</v>
      </c>
      <c r="Y209" t="s">
        <v>91</v>
      </c>
      <c r="Z209" t="s">
        <v>51</v>
      </c>
      <c r="AA209">
        <v>37</v>
      </c>
      <c r="AC209" t="s">
        <v>48</v>
      </c>
      <c r="AD209" t="s">
        <v>85</v>
      </c>
      <c r="AE209" t="s">
        <v>51</v>
      </c>
      <c r="AF209">
        <v>15</v>
      </c>
    </row>
    <row r="210" spans="19:37" x14ac:dyDescent="0.25">
      <c r="S210" s="60" t="s">
        <v>48</v>
      </c>
      <c r="T210" s="60" t="s">
        <v>61</v>
      </c>
      <c r="U210" s="60" t="s">
        <v>110</v>
      </c>
      <c r="V210" s="61">
        <v>1160</v>
      </c>
      <c r="X210" t="s">
        <v>48</v>
      </c>
      <c r="Y210" t="s">
        <v>65</v>
      </c>
      <c r="Z210" t="s">
        <v>51</v>
      </c>
      <c r="AA210" s="59">
        <v>1250</v>
      </c>
      <c r="AC210" t="s">
        <v>48</v>
      </c>
      <c r="AD210" t="s">
        <v>83</v>
      </c>
      <c r="AE210" t="s">
        <v>51</v>
      </c>
      <c r="AF210">
        <v>9</v>
      </c>
    </row>
    <row r="211" spans="19:37" x14ac:dyDescent="0.25">
      <c r="S211" s="57" t="s">
        <v>48</v>
      </c>
      <c r="T211" s="57" t="s">
        <v>61</v>
      </c>
      <c r="U211" s="57" t="s">
        <v>113</v>
      </c>
      <c r="V211" s="57">
        <v>30</v>
      </c>
      <c r="X211" t="s">
        <v>53</v>
      </c>
      <c r="Y211" t="s">
        <v>65</v>
      </c>
      <c r="Z211" t="s">
        <v>54</v>
      </c>
      <c r="AA211">
        <v>90</v>
      </c>
      <c r="AC211" t="s">
        <v>48</v>
      </c>
      <c r="AD211" t="s">
        <v>67</v>
      </c>
      <c r="AE211" t="s">
        <v>51</v>
      </c>
      <c r="AF211">
        <v>232</v>
      </c>
    </row>
    <row r="212" spans="19:37" x14ac:dyDescent="0.25">
      <c r="S212" s="60" t="s">
        <v>48</v>
      </c>
      <c r="T212" s="60" t="s">
        <v>61</v>
      </c>
      <c r="U212" s="60" t="s">
        <v>120</v>
      </c>
      <c r="V212" s="60">
        <v>10</v>
      </c>
      <c r="X212" t="s">
        <v>53</v>
      </c>
      <c r="Y212" t="s">
        <v>65</v>
      </c>
      <c r="Z212" t="s">
        <v>54</v>
      </c>
      <c r="AA212">
        <v>30</v>
      </c>
      <c r="AC212" t="s">
        <v>48</v>
      </c>
      <c r="AD212" t="s">
        <v>70</v>
      </c>
      <c r="AE212" t="s">
        <v>51</v>
      </c>
      <c r="AF212">
        <v>3</v>
      </c>
    </row>
    <row r="213" spans="19:37" x14ac:dyDescent="0.25">
      <c r="S213" s="57" t="s">
        <v>48</v>
      </c>
      <c r="T213" s="57" t="s">
        <v>116</v>
      </c>
      <c r="U213" s="57" t="s">
        <v>113</v>
      </c>
      <c r="V213" s="57">
        <v>460</v>
      </c>
      <c r="X213" t="s">
        <v>53</v>
      </c>
      <c r="Y213" t="s">
        <v>65</v>
      </c>
      <c r="Z213" t="s">
        <v>55</v>
      </c>
      <c r="AA213" s="59">
        <v>1840</v>
      </c>
      <c r="AC213" t="s">
        <v>48</v>
      </c>
      <c r="AD213" t="s">
        <v>84</v>
      </c>
      <c r="AE213" t="s">
        <v>51</v>
      </c>
      <c r="AF213">
        <v>25</v>
      </c>
    </row>
    <row r="214" spans="19:37" x14ac:dyDescent="0.25">
      <c r="S214" s="60" t="s">
        <v>48</v>
      </c>
      <c r="T214" s="60" t="s">
        <v>63</v>
      </c>
      <c r="U214" s="60" t="s">
        <v>51</v>
      </c>
      <c r="V214" s="61">
        <v>1110</v>
      </c>
      <c r="X214" t="s">
        <v>56</v>
      </c>
      <c r="Y214" t="s">
        <v>65</v>
      </c>
      <c r="Z214" t="s">
        <v>99</v>
      </c>
      <c r="AA214">
        <v>190</v>
      </c>
      <c r="AC214" t="s">
        <v>48</v>
      </c>
      <c r="AD214" t="s">
        <v>75</v>
      </c>
      <c r="AE214" t="s">
        <v>51</v>
      </c>
      <c r="AF214">
        <v>506</v>
      </c>
    </row>
    <row r="215" spans="19:37" x14ac:dyDescent="0.25">
      <c r="S215" s="57" t="s">
        <v>53</v>
      </c>
      <c r="T215" s="57" t="s">
        <v>63</v>
      </c>
      <c r="U215" s="57" t="s">
        <v>55</v>
      </c>
      <c r="V215" s="57">
        <v>610</v>
      </c>
      <c r="X215" t="s">
        <v>56</v>
      </c>
      <c r="Y215" t="s">
        <v>65</v>
      </c>
      <c r="Z215" t="s">
        <v>69</v>
      </c>
      <c r="AA215">
        <v>230</v>
      </c>
      <c r="AC215" t="s">
        <v>48</v>
      </c>
      <c r="AD215" t="s">
        <v>77</v>
      </c>
      <c r="AE215" t="s">
        <v>51</v>
      </c>
      <c r="AF215">
        <v>290</v>
      </c>
    </row>
    <row r="216" spans="19:37" x14ac:dyDescent="0.25">
      <c r="S216" s="60" t="s">
        <v>48</v>
      </c>
      <c r="T216" s="60" t="s">
        <v>65</v>
      </c>
      <c r="U216" s="60" t="s">
        <v>51</v>
      </c>
      <c r="V216" s="60">
        <v>290</v>
      </c>
      <c r="X216" t="s">
        <v>56</v>
      </c>
      <c r="Y216" t="s">
        <v>68</v>
      </c>
      <c r="Z216" t="s">
        <v>57</v>
      </c>
      <c r="AA216">
        <v>120</v>
      </c>
      <c r="AC216" t="s">
        <v>48</v>
      </c>
      <c r="AD216" t="s">
        <v>80</v>
      </c>
      <c r="AE216" t="s">
        <v>51</v>
      </c>
      <c r="AF216" s="59">
        <v>3460</v>
      </c>
      <c r="AG216" s="59"/>
      <c r="AH216" s="59"/>
      <c r="AI216" s="59"/>
      <c r="AJ216" s="59"/>
      <c r="AK216" s="59"/>
    </row>
    <row r="217" spans="19:37" x14ac:dyDescent="0.25">
      <c r="S217" s="57" t="s">
        <v>53</v>
      </c>
      <c r="T217" s="57" t="s">
        <v>65</v>
      </c>
      <c r="U217" s="57" t="s">
        <v>54</v>
      </c>
      <c r="V217" s="57">
        <v>140</v>
      </c>
      <c r="X217" t="s">
        <v>48</v>
      </c>
      <c r="Y217" t="s">
        <v>92</v>
      </c>
      <c r="Z217" t="s">
        <v>51</v>
      </c>
      <c r="AA217">
        <v>244</v>
      </c>
      <c r="AC217" t="s">
        <v>48</v>
      </c>
      <c r="AD217" t="s">
        <v>61</v>
      </c>
      <c r="AE217" t="s">
        <v>51</v>
      </c>
      <c r="AF217" s="59">
        <v>2580</v>
      </c>
      <c r="AG217" s="59"/>
      <c r="AH217" s="59"/>
      <c r="AI217" s="59"/>
      <c r="AJ217" s="59"/>
      <c r="AK217" s="59"/>
    </row>
    <row r="218" spans="19:37" x14ac:dyDescent="0.25">
      <c r="S218" s="60" t="s">
        <v>53</v>
      </c>
      <c r="T218" s="60" t="s">
        <v>65</v>
      </c>
      <c r="U218" s="60" t="s">
        <v>55</v>
      </c>
      <c r="V218" s="61">
        <v>3150</v>
      </c>
      <c r="X218" t="s">
        <v>53</v>
      </c>
      <c r="Y218" t="s">
        <v>78</v>
      </c>
      <c r="Z218" t="s">
        <v>55</v>
      </c>
      <c r="AA218">
        <v>840</v>
      </c>
      <c r="AC218" t="s">
        <v>48</v>
      </c>
      <c r="AD218" t="s">
        <v>108</v>
      </c>
      <c r="AE218" t="s">
        <v>51</v>
      </c>
      <c r="AF218">
        <v>4</v>
      </c>
    </row>
    <row r="219" spans="19:37" x14ac:dyDescent="0.25">
      <c r="S219" s="57" t="s">
        <v>56</v>
      </c>
      <c r="T219" s="57" t="s">
        <v>65</v>
      </c>
      <c r="U219" s="57" t="s">
        <v>99</v>
      </c>
      <c r="V219" s="57">
        <v>420</v>
      </c>
      <c r="X219" t="s">
        <v>48</v>
      </c>
      <c r="Y219" t="s">
        <v>49</v>
      </c>
      <c r="Z219" t="s">
        <v>51</v>
      </c>
      <c r="AA219" s="59">
        <v>3580</v>
      </c>
      <c r="AC219" t="s">
        <v>48</v>
      </c>
      <c r="AD219" t="s">
        <v>121</v>
      </c>
      <c r="AE219" t="s">
        <v>51</v>
      </c>
      <c r="AF219">
        <v>1</v>
      </c>
    </row>
    <row r="220" spans="19:37" x14ac:dyDescent="0.25">
      <c r="S220" s="60" t="s">
        <v>56</v>
      </c>
      <c r="T220" s="60" t="s">
        <v>65</v>
      </c>
      <c r="U220" s="60" t="s">
        <v>57</v>
      </c>
      <c r="V220" s="60">
        <v>140</v>
      </c>
      <c r="X220" t="s">
        <v>53</v>
      </c>
      <c r="Y220" t="s">
        <v>49</v>
      </c>
      <c r="Z220" t="s">
        <v>54</v>
      </c>
      <c r="AA220">
        <v>430</v>
      </c>
      <c r="AC220" t="s">
        <v>48</v>
      </c>
      <c r="AD220" t="s">
        <v>87</v>
      </c>
      <c r="AE220" t="s">
        <v>51</v>
      </c>
      <c r="AF220">
        <v>61</v>
      </c>
    </row>
    <row r="221" spans="19:37" x14ac:dyDescent="0.25">
      <c r="S221" s="57" t="s">
        <v>56</v>
      </c>
      <c r="T221" s="57" t="s">
        <v>65</v>
      </c>
      <c r="U221" s="57" t="s">
        <v>69</v>
      </c>
      <c r="V221" s="57">
        <v>90</v>
      </c>
      <c r="X221" t="s">
        <v>53</v>
      </c>
      <c r="Y221" t="s">
        <v>49</v>
      </c>
      <c r="Z221" t="s">
        <v>55</v>
      </c>
      <c r="AA221" s="59">
        <v>8900</v>
      </c>
      <c r="AC221" t="s">
        <v>48</v>
      </c>
      <c r="AD221" t="s">
        <v>89</v>
      </c>
      <c r="AE221" t="s">
        <v>51</v>
      </c>
      <c r="AF221">
        <v>47</v>
      </c>
    </row>
    <row r="222" spans="19:37" x14ac:dyDescent="0.25">
      <c r="S222" s="60" t="s">
        <v>48</v>
      </c>
      <c r="T222" s="60" t="s">
        <v>74</v>
      </c>
      <c r="U222" s="60" t="s">
        <v>51</v>
      </c>
      <c r="V222" s="60">
        <v>470</v>
      </c>
      <c r="X222" t="s">
        <v>56</v>
      </c>
      <c r="Y222" t="s">
        <v>49</v>
      </c>
      <c r="Z222" t="s">
        <v>99</v>
      </c>
      <c r="AA222">
        <v>60</v>
      </c>
      <c r="AC222" t="s">
        <v>48</v>
      </c>
      <c r="AD222" t="s">
        <v>91</v>
      </c>
      <c r="AE222" t="s">
        <v>51</v>
      </c>
      <c r="AF222">
        <v>45</v>
      </c>
    </row>
    <row r="223" spans="19:37" x14ac:dyDescent="0.25">
      <c r="S223" s="57" t="s">
        <v>48</v>
      </c>
      <c r="T223" s="57" t="s">
        <v>49</v>
      </c>
      <c r="U223" s="57" t="s">
        <v>51</v>
      </c>
      <c r="V223" s="58">
        <v>3750</v>
      </c>
      <c r="X223" t="s">
        <v>56</v>
      </c>
      <c r="Y223" t="s">
        <v>49</v>
      </c>
      <c r="Z223" t="s">
        <v>57</v>
      </c>
      <c r="AA223">
        <v>550</v>
      </c>
      <c r="AC223" t="s">
        <v>48</v>
      </c>
      <c r="AD223" t="s">
        <v>63</v>
      </c>
      <c r="AE223" t="s">
        <v>51</v>
      </c>
      <c r="AF223">
        <v>730</v>
      </c>
    </row>
    <row r="224" spans="19:37" x14ac:dyDescent="0.25">
      <c r="S224" s="60" t="s">
        <v>53</v>
      </c>
      <c r="T224" s="60" t="s">
        <v>49</v>
      </c>
      <c r="U224" s="60" t="s">
        <v>54</v>
      </c>
      <c r="V224" s="60">
        <v>300</v>
      </c>
      <c r="X224" t="s">
        <v>48</v>
      </c>
      <c r="Y224" t="s">
        <v>60</v>
      </c>
      <c r="Z224" t="s">
        <v>51</v>
      </c>
      <c r="AA224" s="59">
        <v>1370</v>
      </c>
      <c r="AC224" t="s">
        <v>48</v>
      </c>
      <c r="AD224" t="s">
        <v>101</v>
      </c>
      <c r="AE224" t="s">
        <v>51</v>
      </c>
      <c r="AF224">
        <v>2</v>
      </c>
    </row>
    <row r="225" spans="19:37" x14ac:dyDescent="0.25">
      <c r="S225" s="57" t="s">
        <v>53</v>
      </c>
      <c r="T225" s="57" t="s">
        <v>49</v>
      </c>
      <c r="U225" s="57" t="s">
        <v>55</v>
      </c>
      <c r="V225" s="58">
        <v>12600</v>
      </c>
      <c r="X225" t="s">
        <v>48</v>
      </c>
      <c r="Y225" t="s">
        <v>61</v>
      </c>
      <c r="Z225" t="s">
        <v>51</v>
      </c>
      <c r="AA225" s="59">
        <v>3630</v>
      </c>
      <c r="AC225" t="s">
        <v>53</v>
      </c>
      <c r="AD225" t="s">
        <v>65</v>
      </c>
      <c r="AE225" t="s">
        <v>54</v>
      </c>
      <c r="AF225">
        <v>80</v>
      </c>
    </row>
    <row r="226" spans="19:37" x14ac:dyDescent="0.25">
      <c r="S226" s="60" t="s">
        <v>56</v>
      </c>
      <c r="T226" s="60" t="s">
        <v>49</v>
      </c>
      <c r="U226" s="60" t="s">
        <v>99</v>
      </c>
      <c r="V226" s="61">
        <v>2090</v>
      </c>
      <c r="X226" t="s">
        <v>56</v>
      </c>
      <c r="Y226" t="s">
        <v>61</v>
      </c>
      <c r="Z226" t="s">
        <v>122</v>
      </c>
      <c r="AA226" s="59">
        <v>1240</v>
      </c>
      <c r="AC226" t="s">
        <v>53</v>
      </c>
      <c r="AD226" t="s">
        <v>65</v>
      </c>
      <c r="AE226" t="s">
        <v>55</v>
      </c>
      <c r="AF226" s="59">
        <v>3060</v>
      </c>
      <c r="AG226" s="59"/>
      <c r="AH226" s="59"/>
      <c r="AI226" s="59"/>
      <c r="AJ226" s="59"/>
      <c r="AK226" s="59"/>
    </row>
    <row r="227" spans="19:37" x14ac:dyDescent="0.25">
      <c r="S227" s="57" t="s">
        <v>56</v>
      </c>
      <c r="T227" s="57" t="s">
        <v>49</v>
      </c>
      <c r="U227" s="57" t="s">
        <v>57</v>
      </c>
      <c r="V227" s="57">
        <v>690</v>
      </c>
      <c r="X227" t="s">
        <v>48</v>
      </c>
      <c r="Y227" t="s">
        <v>63</v>
      </c>
      <c r="Z227" t="s">
        <v>51</v>
      </c>
      <c r="AA227">
        <v>650</v>
      </c>
      <c r="AC227" t="s">
        <v>56</v>
      </c>
      <c r="AD227" t="s">
        <v>65</v>
      </c>
      <c r="AE227" t="s">
        <v>57</v>
      </c>
      <c r="AF227">
        <v>80</v>
      </c>
    </row>
    <row r="228" spans="19:37" x14ac:dyDescent="0.25">
      <c r="S228" s="60" t="s">
        <v>56</v>
      </c>
      <c r="T228" s="60" t="s">
        <v>49</v>
      </c>
      <c r="U228" s="60" t="s">
        <v>69</v>
      </c>
      <c r="V228" s="60">
        <v>310</v>
      </c>
      <c r="X228" t="s">
        <v>48</v>
      </c>
      <c r="Y228" t="s">
        <v>65</v>
      </c>
      <c r="Z228" t="s">
        <v>51</v>
      </c>
      <c r="AA228">
        <v>40</v>
      </c>
      <c r="AC228" t="s">
        <v>48</v>
      </c>
      <c r="AD228" t="s">
        <v>111</v>
      </c>
      <c r="AE228" t="s">
        <v>50</v>
      </c>
      <c r="AF228" s="59">
        <v>1200</v>
      </c>
      <c r="AG228" s="59"/>
      <c r="AH228" s="59"/>
      <c r="AI228" s="59"/>
      <c r="AJ228" s="59"/>
      <c r="AK228" s="59"/>
    </row>
    <row r="229" spans="19:37" x14ac:dyDescent="0.25">
      <c r="S229" s="57" t="s">
        <v>48</v>
      </c>
      <c r="T229" s="57" t="s">
        <v>82</v>
      </c>
      <c r="U229" s="57" t="s">
        <v>51</v>
      </c>
      <c r="V229" s="57">
        <v>33</v>
      </c>
      <c r="X229" t="s">
        <v>53</v>
      </c>
      <c r="Y229" t="s">
        <v>65</v>
      </c>
      <c r="Z229" t="s">
        <v>54</v>
      </c>
      <c r="AA229">
        <v>100</v>
      </c>
      <c r="AC229" t="s">
        <v>48</v>
      </c>
      <c r="AD229" t="s">
        <v>92</v>
      </c>
      <c r="AE229" t="s">
        <v>51</v>
      </c>
      <c r="AF229">
        <v>968</v>
      </c>
    </row>
    <row r="230" spans="19:37" x14ac:dyDescent="0.25">
      <c r="S230" s="60" t="s">
        <v>48</v>
      </c>
      <c r="T230" s="60" t="s">
        <v>85</v>
      </c>
      <c r="U230" s="60" t="s">
        <v>51</v>
      </c>
      <c r="V230" s="60">
        <v>58</v>
      </c>
      <c r="X230" t="s">
        <v>53</v>
      </c>
      <c r="Y230" t="s">
        <v>65</v>
      </c>
      <c r="Z230" t="s">
        <v>55</v>
      </c>
      <c r="AA230" s="59">
        <v>2000</v>
      </c>
      <c r="AC230" t="s">
        <v>48</v>
      </c>
      <c r="AD230" t="s">
        <v>93</v>
      </c>
      <c r="AE230" t="s">
        <v>51</v>
      </c>
      <c r="AF230">
        <v>21</v>
      </c>
    </row>
    <row r="231" spans="19:37" x14ac:dyDescent="0.25">
      <c r="S231" s="57" t="s">
        <v>48</v>
      </c>
      <c r="T231" s="57" t="s">
        <v>84</v>
      </c>
      <c r="U231" s="57" t="s">
        <v>51</v>
      </c>
      <c r="V231" s="57">
        <v>20</v>
      </c>
      <c r="X231" t="s">
        <v>56</v>
      </c>
      <c r="Y231" t="s">
        <v>68</v>
      </c>
      <c r="Z231" t="s">
        <v>57</v>
      </c>
      <c r="AA231">
        <v>30</v>
      </c>
      <c r="AC231" t="s">
        <v>48</v>
      </c>
      <c r="AD231" t="s">
        <v>96</v>
      </c>
      <c r="AE231" t="s">
        <v>51</v>
      </c>
      <c r="AF231">
        <v>1</v>
      </c>
    </row>
    <row r="232" spans="19:37" x14ac:dyDescent="0.25">
      <c r="S232" s="60" t="s">
        <v>48</v>
      </c>
      <c r="T232" s="60" t="s">
        <v>75</v>
      </c>
      <c r="U232" s="60" t="s">
        <v>51</v>
      </c>
      <c r="V232" s="60">
        <v>334</v>
      </c>
      <c r="X232" t="s">
        <v>48</v>
      </c>
      <c r="Y232" t="s">
        <v>74</v>
      </c>
      <c r="Z232" t="s">
        <v>51</v>
      </c>
      <c r="AA232">
        <v>740</v>
      </c>
      <c r="AC232" t="s">
        <v>48</v>
      </c>
      <c r="AD232" t="s">
        <v>74</v>
      </c>
      <c r="AE232" t="s">
        <v>51</v>
      </c>
      <c r="AF232">
        <v>600</v>
      </c>
    </row>
    <row r="233" spans="19:37" x14ac:dyDescent="0.25">
      <c r="S233" s="57" t="s">
        <v>48</v>
      </c>
      <c r="T233" s="57" t="s">
        <v>77</v>
      </c>
      <c r="U233" s="57" t="s">
        <v>51</v>
      </c>
      <c r="V233" s="57">
        <v>111</v>
      </c>
      <c r="X233" t="s">
        <v>53</v>
      </c>
      <c r="Y233" t="s">
        <v>72</v>
      </c>
      <c r="Z233" t="s">
        <v>76</v>
      </c>
      <c r="AA233" s="59">
        <v>6090</v>
      </c>
      <c r="AC233" t="s">
        <v>53</v>
      </c>
      <c r="AD233" t="s">
        <v>72</v>
      </c>
      <c r="AE233" t="s">
        <v>76</v>
      </c>
      <c r="AF233" s="59">
        <v>3500</v>
      </c>
      <c r="AG233" s="59"/>
      <c r="AH233" s="59"/>
      <c r="AI233" s="59"/>
      <c r="AJ233" s="59"/>
      <c r="AK233" s="59"/>
    </row>
    <row r="234" spans="19:37" x14ac:dyDescent="0.25">
      <c r="S234" s="60" t="s">
        <v>48</v>
      </c>
      <c r="T234" s="60" t="s">
        <v>60</v>
      </c>
      <c r="U234" s="60" t="s">
        <v>51</v>
      </c>
      <c r="V234" s="61">
        <v>1570</v>
      </c>
      <c r="X234" t="s">
        <v>53</v>
      </c>
      <c r="Y234" t="s">
        <v>78</v>
      </c>
      <c r="Z234" t="s">
        <v>55</v>
      </c>
      <c r="AA234">
        <v>600</v>
      </c>
      <c r="AC234" t="s">
        <v>53</v>
      </c>
      <c r="AD234" t="s">
        <v>78</v>
      </c>
      <c r="AE234" t="s">
        <v>55</v>
      </c>
      <c r="AF234">
        <v>220</v>
      </c>
    </row>
    <row r="235" spans="19:37" x14ac:dyDescent="0.25">
      <c r="S235" s="57" t="s">
        <v>48</v>
      </c>
      <c r="T235" s="57" t="s">
        <v>61</v>
      </c>
      <c r="U235" s="57" t="s">
        <v>51</v>
      </c>
      <c r="V235" s="58">
        <v>3830</v>
      </c>
      <c r="X235" t="s">
        <v>48</v>
      </c>
      <c r="Y235" t="s">
        <v>49</v>
      </c>
      <c r="Z235" t="s">
        <v>51</v>
      </c>
      <c r="AA235" s="59">
        <v>2010</v>
      </c>
      <c r="AC235" t="s">
        <v>48</v>
      </c>
      <c r="AD235" t="s">
        <v>49</v>
      </c>
      <c r="AE235" t="s">
        <v>51</v>
      </c>
      <c r="AF235" s="59">
        <v>3030</v>
      </c>
      <c r="AG235" s="59"/>
      <c r="AH235" s="59"/>
      <c r="AI235" s="59"/>
      <c r="AJ235" s="59"/>
      <c r="AK235" s="59"/>
    </row>
    <row r="236" spans="19:37" x14ac:dyDescent="0.25">
      <c r="S236" s="60" t="s">
        <v>48</v>
      </c>
      <c r="T236" s="60" t="s">
        <v>87</v>
      </c>
      <c r="U236" s="60" t="s">
        <v>51</v>
      </c>
      <c r="V236" s="60">
        <v>12</v>
      </c>
      <c r="X236" t="s">
        <v>48</v>
      </c>
      <c r="Y236" t="s">
        <v>49</v>
      </c>
      <c r="Z236" t="s">
        <v>51</v>
      </c>
      <c r="AA236">
        <v>900</v>
      </c>
      <c r="AC236" t="s">
        <v>53</v>
      </c>
      <c r="AD236" t="s">
        <v>49</v>
      </c>
      <c r="AE236" t="s">
        <v>55</v>
      </c>
      <c r="AF236" s="59">
        <v>9320</v>
      </c>
      <c r="AG236" s="59"/>
      <c r="AH236" s="59"/>
      <c r="AI236" s="59"/>
      <c r="AJ236" s="59"/>
      <c r="AK236" s="59"/>
    </row>
    <row r="237" spans="19:37" x14ac:dyDescent="0.25">
      <c r="S237" s="57" t="s">
        <v>48</v>
      </c>
      <c r="T237" s="57" t="s">
        <v>89</v>
      </c>
      <c r="U237" s="57" t="s">
        <v>51</v>
      </c>
      <c r="V237" s="57">
        <v>10</v>
      </c>
      <c r="X237" t="s">
        <v>53</v>
      </c>
      <c r="Y237" t="s">
        <v>49</v>
      </c>
      <c r="Z237" t="s">
        <v>54</v>
      </c>
      <c r="AA237">
        <v>150</v>
      </c>
      <c r="AC237" t="s">
        <v>53</v>
      </c>
      <c r="AD237" t="s">
        <v>49</v>
      </c>
      <c r="AE237" t="s">
        <v>102</v>
      </c>
      <c r="AF237">
        <v>470</v>
      </c>
    </row>
    <row r="238" spans="19:37" x14ac:dyDescent="0.25">
      <c r="S238" s="60" t="s">
        <v>48</v>
      </c>
      <c r="T238" s="60" t="s">
        <v>91</v>
      </c>
      <c r="U238" s="60" t="s">
        <v>51</v>
      </c>
      <c r="V238" s="60">
        <v>12</v>
      </c>
      <c r="X238" t="s">
        <v>53</v>
      </c>
      <c r="Y238" t="s">
        <v>49</v>
      </c>
      <c r="Z238" t="s">
        <v>55</v>
      </c>
      <c r="AA238" s="59">
        <v>7115</v>
      </c>
      <c r="AC238" t="s">
        <v>53</v>
      </c>
      <c r="AD238" t="s">
        <v>49</v>
      </c>
      <c r="AE238" t="s">
        <v>102</v>
      </c>
      <c r="AF238">
        <v>430</v>
      </c>
    </row>
    <row r="239" spans="19:37" x14ac:dyDescent="0.25">
      <c r="S239" s="57" t="s">
        <v>48</v>
      </c>
      <c r="T239" s="57" t="s">
        <v>63</v>
      </c>
      <c r="U239" s="57" t="s">
        <v>51</v>
      </c>
      <c r="V239" s="57">
        <v>430</v>
      </c>
      <c r="X239" t="s">
        <v>56</v>
      </c>
      <c r="Y239" t="s">
        <v>49</v>
      </c>
      <c r="Z239" t="s">
        <v>99</v>
      </c>
      <c r="AA239">
        <v>20</v>
      </c>
      <c r="AC239" t="s">
        <v>48</v>
      </c>
      <c r="AD239" t="s">
        <v>66</v>
      </c>
      <c r="AE239" t="s">
        <v>51</v>
      </c>
      <c r="AF239" s="59">
        <v>1485</v>
      </c>
      <c r="AG239" s="59"/>
      <c r="AH239" s="59"/>
      <c r="AI239" s="59"/>
      <c r="AJ239" s="59"/>
      <c r="AK239" s="59"/>
    </row>
    <row r="240" spans="19:37" x14ac:dyDescent="0.25">
      <c r="S240" s="60" t="s">
        <v>53</v>
      </c>
      <c r="T240" s="60" t="s">
        <v>65</v>
      </c>
      <c r="U240" s="60" t="s">
        <v>54</v>
      </c>
      <c r="V240" s="60">
        <v>190</v>
      </c>
      <c r="X240" t="s">
        <v>56</v>
      </c>
      <c r="Y240" t="s">
        <v>49</v>
      </c>
      <c r="Z240" t="s">
        <v>57</v>
      </c>
      <c r="AA240">
        <v>60</v>
      </c>
      <c r="AC240" t="s">
        <v>48</v>
      </c>
      <c r="AD240" t="s">
        <v>67</v>
      </c>
      <c r="AE240" t="s">
        <v>51</v>
      </c>
      <c r="AF240">
        <v>19</v>
      </c>
    </row>
    <row r="241" spans="19:37" x14ac:dyDescent="0.25">
      <c r="S241" s="57" t="s">
        <v>53</v>
      </c>
      <c r="T241" s="57" t="s">
        <v>65</v>
      </c>
      <c r="U241" s="57" t="s">
        <v>55</v>
      </c>
      <c r="V241" s="58">
        <v>3950</v>
      </c>
      <c r="X241" t="s">
        <v>56</v>
      </c>
      <c r="Y241" t="s">
        <v>49</v>
      </c>
      <c r="Z241" t="s">
        <v>69</v>
      </c>
      <c r="AA241">
        <v>330</v>
      </c>
      <c r="AC241" t="s">
        <v>48</v>
      </c>
      <c r="AD241" t="s">
        <v>75</v>
      </c>
      <c r="AE241" t="s">
        <v>51</v>
      </c>
      <c r="AF241">
        <v>15</v>
      </c>
    </row>
    <row r="242" spans="19:37" x14ac:dyDescent="0.25">
      <c r="S242" s="60" t="s">
        <v>56</v>
      </c>
      <c r="T242" s="60" t="s">
        <v>65</v>
      </c>
      <c r="U242" s="60" t="s">
        <v>99</v>
      </c>
      <c r="V242" s="60">
        <v>120</v>
      </c>
      <c r="X242" t="s">
        <v>48</v>
      </c>
      <c r="Y242" t="s">
        <v>82</v>
      </c>
      <c r="Z242" t="s">
        <v>51</v>
      </c>
      <c r="AA242">
        <v>10</v>
      </c>
      <c r="AC242" t="s">
        <v>48</v>
      </c>
      <c r="AD242" t="s">
        <v>77</v>
      </c>
      <c r="AE242" t="s">
        <v>51</v>
      </c>
      <c r="AF242" s="59">
        <v>3292</v>
      </c>
      <c r="AG242" s="59"/>
      <c r="AH242" s="59"/>
      <c r="AI242" s="59"/>
      <c r="AJ242" s="59"/>
      <c r="AK242" s="59"/>
    </row>
    <row r="243" spans="19:37" x14ac:dyDescent="0.25">
      <c r="S243" s="57" t="s">
        <v>56</v>
      </c>
      <c r="T243" s="57" t="s">
        <v>65</v>
      </c>
      <c r="U243" s="57" t="s">
        <v>57</v>
      </c>
      <c r="V243" s="57">
        <v>80</v>
      </c>
      <c r="X243" t="s">
        <v>48</v>
      </c>
      <c r="Y243" t="s">
        <v>85</v>
      </c>
      <c r="Z243" t="s">
        <v>51</v>
      </c>
      <c r="AA243">
        <v>1</v>
      </c>
      <c r="AC243" t="s">
        <v>48</v>
      </c>
      <c r="AD243" t="s">
        <v>60</v>
      </c>
      <c r="AE243" t="s">
        <v>51</v>
      </c>
      <c r="AF243" s="59">
        <v>2880</v>
      </c>
      <c r="AG243" s="59"/>
      <c r="AH243" s="59"/>
      <c r="AI243" s="59"/>
      <c r="AJ243" s="59"/>
      <c r="AK243" s="59"/>
    </row>
    <row r="244" spans="19:37" x14ac:dyDescent="0.25">
      <c r="S244" s="60" t="s">
        <v>56</v>
      </c>
      <c r="T244" s="60" t="s">
        <v>65</v>
      </c>
      <c r="U244" s="60" t="s">
        <v>69</v>
      </c>
      <c r="V244" s="60">
        <v>240</v>
      </c>
      <c r="X244" t="s">
        <v>48</v>
      </c>
      <c r="Y244" t="s">
        <v>83</v>
      </c>
      <c r="Z244" t="s">
        <v>51</v>
      </c>
      <c r="AA244">
        <v>8</v>
      </c>
      <c r="AC244" t="s">
        <v>48</v>
      </c>
      <c r="AD244" t="s">
        <v>80</v>
      </c>
      <c r="AE244" t="s">
        <v>51</v>
      </c>
      <c r="AF244" s="59">
        <v>5370</v>
      </c>
      <c r="AG244" s="59"/>
      <c r="AH244" s="59"/>
      <c r="AI244" s="59"/>
      <c r="AJ244" s="59"/>
      <c r="AK244" s="59"/>
    </row>
    <row r="245" spans="19:37" x14ac:dyDescent="0.25">
      <c r="S245" s="57" t="s">
        <v>48</v>
      </c>
      <c r="T245" s="57" t="s">
        <v>93</v>
      </c>
      <c r="U245" s="57" t="s">
        <v>51</v>
      </c>
      <c r="V245" s="57">
        <v>2</v>
      </c>
      <c r="X245" t="s">
        <v>48</v>
      </c>
      <c r="Y245" t="s">
        <v>67</v>
      </c>
      <c r="Z245" t="s">
        <v>51</v>
      </c>
      <c r="AA245">
        <v>367</v>
      </c>
      <c r="AC245" t="s">
        <v>48</v>
      </c>
      <c r="AD245" t="s">
        <v>61</v>
      </c>
      <c r="AE245" t="s">
        <v>104</v>
      </c>
      <c r="AF245" s="59">
        <v>1720</v>
      </c>
      <c r="AG245" s="59"/>
      <c r="AH245" s="59"/>
      <c r="AI245" s="59"/>
      <c r="AJ245" s="59"/>
      <c r="AK245" s="59"/>
    </row>
    <row r="246" spans="19:37" x14ac:dyDescent="0.25">
      <c r="S246" s="60" t="s">
        <v>48</v>
      </c>
      <c r="T246" s="60" t="s">
        <v>114</v>
      </c>
      <c r="U246" s="60" t="s">
        <v>51</v>
      </c>
      <c r="V246" s="60">
        <v>2</v>
      </c>
      <c r="X246" t="s">
        <v>48</v>
      </c>
      <c r="Y246" t="s">
        <v>70</v>
      </c>
      <c r="Z246" t="s">
        <v>51</v>
      </c>
      <c r="AA246">
        <v>4</v>
      </c>
      <c r="AC246" t="s">
        <v>48</v>
      </c>
      <c r="AD246" t="s">
        <v>61</v>
      </c>
      <c r="AE246" t="s">
        <v>50</v>
      </c>
      <c r="AF246" s="59">
        <v>4460</v>
      </c>
      <c r="AG246" s="59"/>
      <c r="AH246" s="59"/>
      <c r="AI246" s="59"/>
      <c r="AJ246" s="59"/>
      <c r="AK246" s="59"/>
    </row>
    <row r="247" spans="19:37" x14ac:dyDescent="0.25">
      <c r="S247" s="57" t="s">
        <v>48</v>
      </c>
      <c r="T247" s="57" t="s">
        <v>78</v>
      </c>
      <c r="U247" s="57" t="s">
        <v>51</v>
      </c>
      <c r="V247" s="57">
        <v>520</v>
      </c>
      <c r="X247" t="s">
        <v>48</v>
      </c>
      <c r="Y247" t="s">
        <v>84</v>
      </c>
      <c r="Z247" t="s">
        <v>51</v>
      </c>
      <c r="AA247">
        <v>10</v>
      </c>
      <c r="AC247" t="s">
        <v>48</v>
      </c>
      <c r="AD247" t="s">
        <v>61</v>
      </c>
      <c r="AE247" t="s">
        <v>51</v>
      </c>
      <c r="AF247" s="59">
        <v>10170</v>
      </c>
      <c r="AG247" s="59"/>
      <c r="AH247" s="59"/>
      <c r="AI247" s="59"/>
      <c r="AJ247" s="59"/>
      <c r="AK247" s="59"/>
    </row>
    <row r="248" spans="19:37" x14ac:dyDescent="0.25">
      <c r="S248" s="60" t="s">
        <v>53</v>
      </c>
      <c r="T248" s="60" t="s">
        <v>78</v>
      </c>
      <c r="U248" s="60" t="s">
        <v>55</v>
      </c>
      <c r="V248" s="61">
        <v>1310</v>
      </c>
      <c r="X248" t="s">
        <v>48</v>
      </c>
      <c r="Y248" t="s">
        <v>75</v>
      </c>
      <c r="Z248" t="s">
        <v>51</v>
      </c>
      <c r="AA248">
        <v>506</v>
      </c>
      <c r="AC248" t="s">
        <v>48</v>
      </c>
      <c r="AD248" t="s">
        <v>63</v>
      </c>
      <c r="AE248" t="s">
        <v>51</v>
      </c>
      <c r="AF248">
        <v>460</v>
      </c>
    </row>
    <row r="249" spans="19:37" x14ac:dyDescent="0.25">
      <c r="S249" s="57" t="s">
        <v>48</v>
      </c>
      <c r="T249" s="57" t="s">
        <v>79</v>
      </c>
      <c r="U249" s="57" t="s">
        <v>51</v>
      </c>
      <c r="V249" s="58">
        <v>2120</v>
      </c>
      <c r="X249" t="s">
        <v>48</v>
      </c>
      <c r="Y249" t="s">
        <v>77</v>
      </c>
      <c r="Z249" t="s">
        <v>51</v>
      </c>
      <c r="AA249">
        <v>25</v>
      </c>
      <c r="AC249" t="s">
        <v>53</v>
      </c>
      <c r="AD249" t="s">
        <v>65</v>
      </c>
      <c r="AE249" t="s">
        <v>55</v>
      </c>
      <c r="AF249" s="59">
        <v>1540</v>
      </c>
      <c r="AG249" s="59"/>
      <c r="AH249" s="59"/>
      <c r="AI249" s="59"/>
      <c r="AJ249" s="59"/>
      <c r="AK249" s="59"/>
    </row>
    <row r="250" spans="19:37" x14ac:dyDescent="0.25">
      <c r="S250" s="60" t="s">
        <v>48</v>
      </c>
      <c r="T250" s="60" t="s">
        <v>49</v>
      </c>
      <c r="U250" s="60" t="s">
        <v>51</v>
      </c>
      <c r="V250" s="61">
        <v>3260</v>
      </c>
      <c r="X250" t="s">
        <v>48</v>
      </c>
      <c r="Y250" t="s">
        <v>60</v>
      </c>
      <c r="Z250" t="s">
        <v>51</v>
      </c>
      <c r="AA250" s="59">
        <v>3950</v>
      </c>
      <c r="AC250" t="s">
        <v>56</v>
      </c>
      <c r="AD250" t="s">
        <v>65</v>
      </c>
      <c r="AE250" t="s">
        <v>69</v>
      </c>
      <c r="AF250">
        <v>120</v>
      </c>
    </row>
    <row r="251" spans="19:37" x14ac:dyDescent="0.25">
      <c r="S251" s="57" t="s">
        <v>53</v>
      </c>
      <c r="T251" s="57" t="s">
        <v>49</v>
      </c>
      <c r="U251" s="57" t="s">
        <v>54</v>
      </c>
      <c r="V251" s="57">
        <v>360</v>
      </c>
      <c r="X251" t="s">
        <v>48</v>
      </c>
      <c r="Y251" t="s">
        <v>80</v>
      </c>
      <c r="Z251" t="s">
        <v>51</v>
      </c>
      <c r="AA251" s="59">
        <v>5130</v>
      </c>
      <c r="AC251" t="s">
        <v>48</v>
      </c>
      <c r="AD251" t="s">
        <v>74</v>
      </c>
      <c r="AE251" t="s">
        <v>51</v>
      </c>
      <c r="AF251">
        <v>620</v>
      </c>
    </row>
    <row r="252" spans="19:37" x14ac:dyDescent="0.25">
      <c r="S252" s="60" t="s">
        <v>53</v>
      </c>
      <c r="T252" s="60" t="s">
        <v>49</v>
      </c>
      <c r="U252" s="60" t="s">
        <v>55</v>
      </c>
      <c r="V252" s="61">
        <v>5820</v>
      </c>
      <c r="X252" t="s">
        <v>48</v>
      </c>
      <c r="Y252" t="s">
        <v>61</v>
      </c>
      <c r="Z252" t="s">
        <v>51</v>
      </c>
      <c r="AA252" s="59">
        <v>4980</v>
      </c>
      <c r="AC252" t="s">
        <v>53</v>
      </c>
      <c r="AD252" t="s">
        <v>72</v>
      </c>
      <c r="AE252" t="s">
        <v>76</v>
      </c>
      <c r="AF252" s="59">
        <v>5990</v>
      </c>
      <c r="AG252" s="59"/>
      <c r="AH252" s="59"/>
      <c r="AI252" s="59"/>
      <c r="AJ252" s="59"/>
      <c r="AK252" s="59"/>
    </row>
    <row r="253" spans="19:37" x14ac:dyDescent="0.25">
      <c r="S253" s="57" t="s">
        <v>56</v>
      </c>
      <c r="T253" s="57" t="s">
        <v>49</v>
      </c>
      <c r="U253" s="57" t="s">
        <v>99</v>
      </c>
      <c r="V253" s="57">
        <v>580</v>
      </c>
      <c r="X253" t="s">
        <v>48</v>
      </c>
      <c r="Y253" t="s">
        <v>87</v>
      </c>
      <c r="Z253" t="s">
        <v>51</v>
      </c>
      <c r="AA253">
        <v>26</v>
      </c>
      <c r="AC253" t="s">
        <v>53</v>
      </c>
      <c r="AD253" t="s">
        <v>78</v>
      </c>
      <c r="AE253" t="s">
        <v>55</v>
      </c>
      <c r="AF253" s="59">
        <v>1140</v>
      </c>
      <c r="AG253" s="59"/>
      <c r="AH253" s="59"/>
      <c r="AI253" s="59"/>
      <c r="AJ253" s="59"/>
      <c r="AK253" s="59"/>
    </row>
    <row r="254" spans="19:37" x14ac:dyDescent="0.25">
      <c r="S254" s="60" t="s">
        <v>56</v>
      </c>
      <c r="T254" s="60" t="s">
        <v>49</v>
      </c>
      <c r="U254" s="60" t="s">
        <v>57</v>
      </c>
      <c r="V254" s="60">
        <v>500</v>
      </c>
      <c r="X254" t="s">
        <v>48</v>
      </c>
      <c r="Y254" t="s">
        <v>89</v>
      </c>
      <c r="Z254" t="s">
        <v>51</v>
      </c>
      <c r="AA254">
        <v>29</v>
      </c>
      <c r="AC254" t="s">
        <v>48</v>
      </c>
      <c r="AD254" t="s">
        <v>79</v>
      </c>
      <c r="AE254" t="s">
        <v>51</v>
      </c>
      <c r="AF254" s="59">
        <v>3050</v>
      </c>
      <c r="AG254" s="59"/>
      <c r="AH254" s="59"/>
      <c r="AI254" s="59"/>
      <c r="AJ254" s="59"/>
      <c r="AK254" s="59"/>
    </row>
    <row r="255" spans="19:37" x14ac:dyDescent="0.25">
      <c r="S255" s="57" t="s">
        <v>48</v>
      </c>
      <c r="T255" s="57" t="s">
        <v>49</v>
      </c>
      <c r="U255" s="57" t="s">
        <v>51</v>
      </c>
      <c r="V255" s="57">
        <v>-45.5</v>
      </c>
      <c r="X255" t="s">
        <v>48</v>
      </c>
      <c r="Y255" t="s">
        <v>91</v>
      </c>
      <c r="Z255" t="s">
        <v>51</v>
      </c>
      <c r="AA255">
        <v>26</v>
      </c>
      <c r="AC255" t="s">
        <v>48</v>
      </c>
      <c r="AD255" t="s">
        <v>49</v>
      </c>
      <c r="AE255" t="s">
        <v>51</v>
      </c>
      <c r="AF255">
        <v>560</v>
      </c>
    </row>
    <row r="256" spans="19:37" x14ac:dyDescent="0.25">
      <c r="S256" s="60" t="s">
        <v>48</v>
      </c>
      <c r="T256" s="60" t="s">
        <v>82</v>
      </c>
      <c r="U256" s="60" t="s">
        <v>51</v>
      </c>
      <c r="V256" s="60">
        <v>92</v>
      </c>
      <c r="X256" t="s">
        <v>48</v>
      </c>
      <c r="Y256" t="s">
        <v>101</v>
      </c>
      <c r="Z256" t="s">
        <v>51</v>
      </c>
      <c r="AA256">
        <v>36</v>
      </c>
      <c r="AC256" t="s">
        <v>53</v>
      </c>
      <c r="AD256" t="s">
        <v>49</v>
      </c>
      <c r="AE256" t="s">
        <v>54</v>
      </c>
      <c r="AF256">
        <v>240</v>
      </c>
    </row>
    <row r="257" spans="19:37" x14ac:dyDescent="0.25">
      <c r="S257" s="57" t="s">
        <v>48</v>
      </c>
      <c r="T257" s="57" t="s">
        <v>83</v>
      </c>
      <c r="U257" s="57" t="s">
        <v>51</v>
      </c>
      <c r="V257" s="57">
        <v>29</v>
      </c>
      <c r="X257" t="s">
        <v>53</v>
      </c>
      <c r="Y257" t="s">
        <v>65</v>
      </c>
      <c r="Z257" t="s">
        <v>54</v>
      </c>
      <c r="AA257">
        <v>90</v>
      </c>
      <c r="AC257" t="s">
        <v>53</v>
      </c>
      <c r="AD257" t="s">
        <v>49</v>
      </c>
      <c r="AE257" t="s">
        <v>55</v>
      </c>
      <c r="AF257" s="59">
        <v>6890</v>
      </c>
      <c r="AG257" s="59"/>
      <c r="AH257" s="59"/>
      <c r="AI257" s="59"/>
      <c r="AJ257" s="59"/>
      <c r="AK257" s="59"/>
    </row>
    <row r="258" spans="19:37" x14ac:dyDescent="0.25">
      <c r="S258" s="60" t="s">
        <v>48</v>
      </c>
      <c r="T258" s="60" t="s">
        <v>67</v>
      </c>
      <c r="U258" s="60" t="s">
        <v>51</v>
      </c>
      <c r="V258" s="60">
        <v>661</v>
      </c>
      <c r="X258" t="s">
        <v>53</v>
      </c>
      <c r="Y258" t="s">
        <v>65</v>
      </c>
      <c r="Z258" t="s">
        <v>54</v>
      </c>
      <c r="AA258">
        <v>150</v>
      </c>
      <c r="AC258" t="s">
        <v>56</v>
      </c>
      <c r="AD258" t="s">
        <v>49</v>
      </c>
      <c r="AE258" t="s">
        <v>69</v>
      </c>
      <c r="AF258">
        <v>160</v>
      </c>
    </row>
    <row r="259" spans="19:37" x14ac:dyDescent="0.25">
      <c r="S259" s="57" t="s">
        <v>48</v>
      </c>
      <c r="T259" s="57" t="s">
        <v>70</v>
      </c>
      <c r="U259" s="57" t="s">
        <v>51</v>
      </c>
      <c r="V259" s="57">
        <v>70</v>
      </c>
      <c r="X259" t="s">
        <v>53</v>
      </c>
      <c r="Y259" t="s">
        <v>65</v>
      </c>
      <c r="Z259" t="s">
        <v>55</v>
      </c>
      <c r="AA259" s="59">
        <v>1600</v>
      </c>
      <c r="AC259" t="s">
        <v>53</v>
      </c>
      <c r="AD259" t="s">
        <v>49</v>
      </c>
      <c r="AE259" t="s">
        <v>102</v>
      </c>
      <c r="AF259" s="59">
        <v>1070</v>
      </c>
      <c r="AG259" s="59"/>
      <c r="AH259" s="59"/>
      <c r="AI259" s="59"/>
      <c r="AJ259" s="59"/>
      <c r="AK259" s="59"/>
    </row>
    <row r="260" spans="19:37" x14ac:dyDescent="0.25">
      <c r="S260" s="60" t="s">
        <v>48</v>
      </c>
      <c r="T260" s="60" t="s">
        <v>84</v>
      </c>
      <c r="U260" s="60" t="s">
        <v>51</v>
      </c>
      <c r="V260" s="60">
        <v>19</v>
      </c>
      <c r="X260" t="s">
        <v>56</v>
      </c>
      <c r="Y260" t="s">
        <v>65</v>
      </c>
      <c r="Z260" t="s">
        <v>99</v>
      </c>
      <c r="AA260">
        <v>20</v>
      </c>
      <c r="AC260" t="s">
        <v>53</v>
      </c>
      <c r="AD260" t="s">
        <v>49</v>
      </c>
      <c r="AE260" t="s">
        <v>102</v>
      </c>
      <c r="AF260">
        <v>310</v>
      </c>
    </row>
    <row r="261" spans="19:37" x14ac:dyDescent="0.25">
      <c r="S261" s="57" t="s">
        <v>48</v>
      </c>
      <c r="T261" s="57" t="s">
        <v>75</v>
      </c>
      <c r="U261" s="57" t="s">
        <v>51</v>
      </c>
      <c r="V261" s="57">
        <v>551</v>
      </c>
      <c r="X261" t="s">
        <v>56</v>
      </c>
      <c r="Y261" t="s">
        <v>65</v>
      </c>
      <c r="Z261" t="s">
        <v>57</v>
      </c>
      <c r="AA261">
        <v>50</v>
      </c>
      <c r="AC261" t="s">
        <v>48</v>
      </c>
      <c r="AD261" t="s">
        <v>82</v>
      </c>
      <c r="AE261" t="s">
        <v>51</v>
      </c>
      <c r="AF261">
        <v>95</v>
      </c>
    </row>
    <row r="262" spans="19:37" x14ac:dyDescent="0.25">
      <c r="S262" s="60" t="s">
        <v>48</v>
      </c>
      <c r="T262" s="60" t="s">
        <v>77</v>
      </c>
      <c r="U262" s="60" t="s">
        <v>51</v>
      </c>
      <c r="V262" s="60">
        <v>26</v>
      </c>
      <c r="X262" t="s">
        <v>48</v>
      </c>
      <c r="Y262" t="s">
        <v>92</v>
      </c>
      <c r="Z262" t="s">
        <v>51</v>
      </c>
      <c r="AA262">
        <v>531</v>
      </c>
      <c r="AC262" t="s">
        <v>48</v>
      </c>
      <c r="AD262" t="s">
        <v>85</v>
      </c>
      <c r="AE262" t="s">
        <v>51</v>
      </c>
      <c r="AF262">
        <v>65</v>
      </c>
    </row>
    <row r="263" spans="19:37" x14ac:dyDescent="0.25">
      <c r="S263" s="57" t="s">
        <v>48</v>
      </c>
      <c r="T263" s="57" t="s">
        <v>61</v>
      </c>
      <c r="U263" s="57" t="s">
        <v>51</v>
      </c>
      <c r="V263" s="58">
        <v>4080</v>
      </c>
      <c r="X263" t="s">
        <v>48</v>
      </c>
      <c r="Y263" t="s">
        <v>97</v>
      </c>
      <c r="Z263" t="s">
        <v>51</v>
      </c>
      <c r="AA263">
        <v>2</v>
      </c>
      <c r="AC263" t="s">
        <v>48</v>
      </c>
      <c r="AD263" t="s">
        <v>83</v>
      </c>
      <c r="AE263" t="s">
        <v>51</v>
      </c>
      <c r="AF263">
        <v>24</v>
      </c>
    </row>
    <row r="264" spans="19:37" x14ac:dyDescent="0.25">
      <c r="S264" s="60" t="s">
        <v>48</v>
      </c>
      <c r="T264" s="60" t="s">
        <v>86</v>
      </c>
      <c r="U264" s="60" t="s">
        <v>51</v>
      </c>
      <c r="V264" s="60">
        <v>1</v>
      </c>
      <c r="X264" t="s">
        <v>53</v>
      </c>
      <c r="Y264" t="s">
        <v>72</v>
      </c>
      <c r="Z264" t="s">
        <v>76</v>
      </c>
      <c r="AA264" s="59">
        <v>6670</v>
      </c>
      <c r="AC264" t="s">
        <v>48</v>
      </c>
      <c r="AD264" t="s">
        <v>118</v>
      </c>
      <c r="AE264" t="s">
        <v>51</v>
      </c>
      <c r="AF264">
        <v>3</v>
      </c>
    </row>
    <row r="265" spans="19:37" x14ac:dyDescent="0.25">
      <c r="S265" s="57" t="s">
        <v>48</v>
      </c>
      <c r="T265" s="57" t="s">
        <v>108</v>
      </c>
      <c r="U265" s="57" t="s">
        <v>51</v>
      </c>
      <c r="V265" s="57">
        <v>2</v>
      </c>
      <c r="X265" t="s">
        <v>48</v>
      </c>
      <c r="Y265" t="s">
        <v>49</v>
      </c>
      <c r="Z265" t="s">
        <v>51</v>
      </c>
      <c r="AA265" s="59">
        <v>1920</v>
      </c>
      <c r="AC265" t="s">
        <v>48</v>
      </c>
      <c r="AD265" t="s">
        <v>67</v>
      </c>
      <c r="AE265" t="s">
        <v>51</v>
      </c>
      <c r="AF265">
        <v>283</v>
      </c>
    </row>
    <row r="266" spans="19:37" x14ac:dyDescent="0.25">
      <c r="S266" s="60" t="s">
        <v>48</v>
      </c>
      <c r="T266" s="60" t="s">
        <v>87</v>
      </c>
      <c r="U266" s="60" t="s">
        <v>51</v>
      </c>
      <c r="V266" s="60">
        <v>44</v>
      </c>
      <c r="X266" t="s">
        <v>53</v>
      </c>
      <c r="Y266" t="s">
        <v>49</v>
      </c>
      <c r="Z266" t="s">
        <v>54</v>
      </c>
      <c r="AA266">
        <v>540</v>
      </c>
      <c r="AC266" t="s">
        <v>48</v>
      </c>
      <c r="AD266" t="s">
        <v>70</v>
      </c>
      <c r="AE266" t="s">
        <v>51</v>
      </c>
      <c r="AF266">
        <v>238</v>
      </c>
    </row>
    <row r="267" spans="19:37" x14ac:dyDescent="0.25">
      <c r="S267" s="57" t="s">
        <v>48</v>
      </c>
      <c r="T267" s="57" t="s">
        <v>89</v>
      </c>
      <c r="U267" s="57" t="s">
        <v>51</v>
      </c>
      <c r="V267" s="57">
        <v>9</v>
      </c>
      <c r="X267" t="s">
        <v>53</v>
      </c>
      <c r="Y267" t="s">
        <v>49</v>
      </c>
      <c r="Z267" t="s">
        <v>55</v>
      </c>
      <c r="AA267" s="59">
        <v>9710</v>
      </c>
      <c r="AC267" t="s">
        <v>48</v>
      </c>
      <c r="AD267" t="s">
        <v>84</v>
      </c>
      <c r="AE267" t="s">
        <v>51</v>
      </c>
      <c r="AF267">
        <v>10</v>
      </c>
    </row>
    <row r="268" spans="19:37" x14ac:dyDescent="0.25">
      <c r="S268" s="60" t="s">
        <v>48</v>
      </c>
      <c r="T268" s="60" t="s">
        <v>91</v>
      </c>
      <c r="U268" s="60" t="s">
        <v>51</v>
      </c>
      <c r="V268" s="60">
        <v>54</v>
      </c>
      <c r="X268" t="s">
        <v>48</v>
      </c>
      <c r="Y268" t="s">
        <v>60</v>
      </c>
      <c r="Z268" t="s">
        <v>51</v>
      </c>
      <c r="AA268" s="59">
        <v>2490</v>
      </c>
      <c r="AC268" t="s">
        <v>48</v>
      </c>
      <c r="AD268" t="s">
        <v>75</v>
      </c>
      <c r="AE268" t="s">
        <v>51</v>
      </c>
      <c r="AF268">
        <v>438</v>
      </c>
    </row>
    <row r="269" spans="19:37" x14ac:dyDescent="0.25">
      <c r="S269" s="57" t="s">
        <v>48</v>
      </c>
      <c r="T269" s="57" t="s">
        <v>63</v>
      </c>
      <c r="U269" s="57" t="s">
        <v>51</v>
      </c>
      <c r="V269" s="57">
        <v>640</v>
      </c>
      <c r="X269" t="s">
        <v>48</v>
      </c>
      <c r="Y269" t="s">
        <v>65</v>
      </c>
      <c r="Z269" t="s">
        <v>51</v>
      </c>
      <c r="AA269">
        <v>200</v>
      </c>
      <c r="AC269" t="s">
        <v>48</v>
      </c>
      <c r="AD269" t="s">
        <v>77</v>
      </c>
      <c r="AE269" t="s">
        <v>51</v>
      </c>
      <c r="AF269">
        <v>369</v>
      </c>
    </row>
    <row r="270" spans="19:37" x14ac:dyDescent="0.25">
      <c r="S270" s="60" t="s">
        <v>48</v>
      </c>
      <c r="T270" s="60" t="s">
        <v>101</v>
      </c>
      <c r="U270" s="60" t="s">
        <v>51</v>
      </c>
      <c r="V270" s="60">
        <v>665</v>
      </c>
      <c r="X270" t="s">
        <v>53</v>
      </c>
      <c r="Y270" t="s">
        <v>65</v>
      </c>
      <c r="Z270" t="s">
        <v>54</v>
      </c>
      <c r="AA270">
        <v>110</v>
      </c>
      <c r="AC270" t="s">
        <v>48</v>
      </c>
      <c r="AD270" t="s">
        <v>61</v>
      </c>
      <c r="AE270" t="s">
        <v>104</v>
      </c>
      <c r="AF270" s="59">
        <v>1120</v>
      </c>
      <c r="AG270" s="59"/>
      <c r="AH270" s="59"/>
      <c r="AI270" s="59"/>
      <c r="AJ270" s="59"/>
      <c r="AK270" s="59"/>
    </row>
    <row r="271" spans="19:37" x14ac:dyDescent="0.25">
      <c r="S271" s="57" t="s">
        <v>48</v>
      </c>
      <c r="T271" s="57" t="s">
        <v>65</v>
      </c>
      <c r="U271" s="57" t="s">
        <v>51</v>
      </c>
      <c r="V271" s="57">
        <v>190</v>
      </c>
      <c r="X271" t="s">
        <v>53</v>
      </c>
      <c r="Y271" t="s">
        <v>65</v>
      </c>
      <c r="Z271" t="s">
        <v>55</v>
      </c>
      <c r="AA271" s="59">
        <v>1500</v>
      </c>
      <c r="AC271" t="s">
        <v>48</v>
      </c>
      <c r="AD271" t="s">
        <v>100</v>
      </c>
      <c r="AE271" t="s">
        <v>51</v>
      </c>
      <c r="AF271">
        <v>2</v>
      </c>
    </row>
    <row r="272" spans="19:37" x14ac:dyDescent="0.25">
      <c r="S272" s="60" t="s">
        <v>53</v>
      </c>
      <c r="T272" s="60" t="s">
        <v>65</v>
      </c>
      <c r="U272" s="60" t="s">
        <v>54</v>
      </c>
      <c r="V272" s="60">
        <v>340</v>
      </c>
      <c r="X272" t="s">
        <v>53</v>
      </c>
      <c r="Y272" t="s">
        <v>78</v>
      </c>
      <c r="Z272" t="s">
        <v>55</v>
      </c>
      <c r="AA272" s="59">
        <v>1220</v>
      </c>
      <c r="AC272" t="s">
        <v>48</v>
      </c>
      <c r="AD272" t="s">
        <v>112</v>
      </c>
      <c r="AE272" t="s">
        <v>110</v>
      </c>
      <c r="AF272">
        <v>730</v>
      </c>
    </row>
    <row r="273" spans="19:37" x14ac:dyDescent="0.25">
      <c r="S273" s="57" t="s">
        <v>56</v>
      </c>
      <c r="T273" s="57" t="s">
        <v>65</v>
      </c>
      <c r="U273" s="57" t="s">
        <v>99</v>
      </c>
      <c r="V273" s="57">
        <v>440</v>
      </c>
      <c r="AA273" s="59">
        <f>SUBTOTAL(109,Table2[Magn])</f>
        <v>370187.5</v>
      </c>
      <c r="AC273" t="s">
        <v>48</v>
      </c>
      <c r="AD273" t="s">
        <v>108</v>
      </c>
      <c r="AE273" t="s">
        <v>51</v>
      </c>
      <c r="AF273">
        <v>5</v>
      </c>
    </row>
    <row r="274" spans="19:37" x14ac:dyDescent="0.25">
      <c r="S274" s="60" t="s">
        <v>56</v>
      </c>
      <c r="T274" s="60" t="s">
        <v>68</v>
      </c>
      <c r="U274" s="60" t="s">
        <v>57</v>
      </c>
      <c r="V274" s="60">
        <v>300</v>
      </c>
      <c r="AC274" t="s">
        <v>48</v>
      </c>
      <c r="AD274" t="s">
        <v>87</v>
      </c>
      <c r="AE274" t="s">
        <v>51</v>
      </c>
      <c r="AF274">
        <v>101</v>
      </c>
    </row>
    <row r="275" spans="19:37" x14ac:dyDescent="0.25">
      <c r="S275" s="57" t="s">
        <v>48</v>
      </c>
      <c r="T275" s="57" t="s">
        <v>92</v>
      </c>
      <c r="U275" s="57" t="s">
        <v>51</v>
      </c>
      <c r="V275" s="57">
        <v>892</v>
      </c>
      <c r="AC275" t="s">
        <v>48</v>
      </c>
      <c r="AD275" t="s">
        <v>89</v>
      </c>
      <c r="AE275" t="s">
        <v>51</v>
      </c>
      <c r="AF275">
        <v>30</v>
      </c>
    </row>
    <row r="276" spans="19:37" x14ac:dyDescent="0.25">
      <c r="S276" s="60" t="s">
        <v>48</v>
      </c>
      <c r="T276" s="60" t="s">
        <v>93</v>
      </c>
      <c r="U276" s="60" t="s">
        <v>51</v>
      </c>
      <c r="V276" s="60">
        <v>36</v>
      </c>
      <c r="AC276" t="s">
        <v>48</v>
      </c>
      <c r="AD276" t="s">
        <v>91</v>
      </c>
      <c r="AE276" t="s">
        <v>51</v>
      </c>
      <c r="AF276">
        <v>79</v>
      </c>
    </row>
    <row r="277" spans="19:37" x14ac:dyDescent="0.25">
      <c r="S277" s="57" t="s">
        <v>48</v>
      </c>
      <c r="T277" s="57" t="s">
        <v>94</v>
      </c>
      <c r="U277" s="57" t="s">
        <v>51</v>
      </c>
      <c r="V277" s="57">
        <v>1</v>
      </c>
      <c r="AC277" t="s">
        <v>48</v>
      </c>
      <c r="AD277" t="s">
        <v>101</v>
      </c>
      <c r="AE277" t="s">
        <v>51</v>
      </c>
      <c r="AF277">
        <v>2</v>
      </c>
    </row>
    <row r="278" spans="19:37" x14ac:dyDescent="0.25">
      <c r="S278" s="60" t="s">
        <v>48</v>
      </c>
      <c r="T278" s="60" t="s">
        <v>114</v>
      </c>
      <c r="U278" s="60" t="s">
        <v>51</v>
      </c>
      <c r="V278" s="60">
        <v>7</v>
      </c>
      <c r="AC278" t="s">
        <v>53</v>
      </c>
      <c r="AD278" t="s">
        <v>65</v>
      </c>
      <c r="AE278" t="s">
        <v>54</v>
      </c>
      <c r="AF278">
        <v>330</v>
      </c>
    </row>
    <row r="279" spans="19:37" x14ac:dyDescent="0.25">
      <c r="S279" s="57" t="s">
        <v>71</v>
      </c>
      <c r="T279" s="57" t="s">
        <v>72</v>
      </c>
      <c r="U279" s="57" t="s">
        <v>73</v>
      </c>
      <c r="V279" s="58">
        <v>1600</v>
      </c>
      <c r="AC279" t="s">
        <v>53</v>
      </c>
      <c r="AD279" t="s">
        <v>65</v>
      </c>
      <c r="AE279" t="s">
        <v>55</v>
      </c>
      <c r="AF279" s="59">
        <v>1220</v>
      </c>
      <c r="AG279" s="59"/>
      <c r="AH279" s="59"/>
      <c r="AI279" s="59"/>
      <c r="AJ279" s="59"/>
      <c r="AK279" s="59"/>
    </row>
    <row r="280" spans="19:37" x14ac:dyDescent="0.25">
      <c r="S280" s="60" t="s">
        <v>53</v>
      </c>
      <c r="T280" s="60" t="s">
        <v>78</v>
      </c>
      <c r="U280" s="60" t="s">
        <v>55</v>
      </c>
      <c r="V280" s="61">
        <v>1190</v>
      </c>
      <c r="AC280" t="s">
        <v>48</v>
      </c>
      <c r="AD280" t="s">
        <v>92</v>
      </c>
      <c r="AE280" t="s">
        <v>51</v>
      </c>
      <c r="AF280">
        <v>583</v>
      </c>
    </row>
    <row r="281" spans="19:37" x14ac:dyDescent="0.25">
      <c r="S281" s="57" t="s">
        <v>48</v>
      </c>
      <c r="T281" s="57" t="s">
        <v>49</v>
      </c>
      <c r="U281" s="57" t="s">
        <v>51</v>
      </c>
      <c r="V281" s="58">
        <v>3670</v>
      </c>
      <c r="AC281" t="s">
        <v>48</v>
      </c>
      <c r="AD281" t="s">
        <v>93</v>
      </c>
      <c r="AE281" t="s">
        <v>51</v>
      </c>
      <c r="AF281">
        <v>61</v>
      </c>
    </row>
    <row r="282" spans="19:37" x14ac:dyDescent="0.25">
      <c r="S282" s="60" t="s">
        <v>53</v>
      </c>
      <c r="T282" s="60" t="s">
        <v>49</v>
      </c>
      <c r="U282" s="60" t="s">
        <v>54</v>
      </c>
      <c r="V282" s="60">
        <v>210</v>
      </c>
      <c r="AC282" t="s">
        <v>48</v>
      </c>
      <c r="AD282" t="s">
        <v>103</v>
      </c>
      <c r="AE282" t="s">
        <v>51</v>
      </c>
      <c r="AF282">
        <v>2</v>
      </c>
    </row>
    <row r="283" spans="19:37" x14ac:dyDescent="0.25">
      <c r="S283" s="57" t="s">
        <v>53</v>
      </c>
      <c r="T283" s="57" t="s">
        <v>49</v>
      </c>
      <c r="U283" s="57" t="s">
        <v>55</v>
      </c>
      <c r="V283" s="58">
        <v>10410</v>
      </c>
      <c r="AC283" t="s">
        <v>48</v>
      </c>
      <c r="AD283" t="s">
        <v>114</v>
      </c>
      <c r="AE283" t="s">
        <v>51</v>
      </c>
      <c r="AF283">
        <v>2</v>
      </c>
    </row>
    <row r="284" spans="19:37" x14ac:dyDescent="0.25">
      <c r="S284" s="60" t="s">
        <v>56</v>
      </c>
      <c r="T284" s="60" t="s">
        <v>49</v>
      </c>
      <c r="U284" s="60" t="s">
        <v>57</v>
      </c>
      <c r="V284" s="60">
        <v>280</v>
      </c>
      <c r="AC284" t="s">
        <v>53</v>
      </c>
      <c r="AD284" t="s">
        <v>72</v>
      </c>
      <c r="AE284" t="s">
        <v>76</v>
      </c>
      <c r="AF284" s="59">
        <v>5300</v>
      </c>
      <c r="AG284" s="59"/>
      <c r="AH284" s="59"/>
      <c r="AI284" s="59"/>
      <c r="AJ284" s="59"/>
      <c r="AK284" s="59"/>
    </row>
    <row r="285" spans="19:37" x14ac:dyDescent="0.25">
      <c r="S285" s="57" t="s">
        <v>56</v>
      </c>
      <c r="T285" s="57" t="s">
        <v>49</v>
      </c>
      <c r="U285" s="57" t="s">
        <v>69</v>
      </c>
      <c r="V285" s="57">
        <v>330</v>
      </c>
      <c r="AC285" t="s">
        <v>53</v>
      </c>
      <c r="AD285" t="s">
        <v>78</v>
      </c>
      <c r="AE285" t="s">
        <v>55</v>
      </c>
      <c r="AF285">
        <v>980</v>
      </c>
    </row>
    <row r="286" spans="19:37" x14ac:dyDescent="0.25">
      <c r="S286" s="60" t="s">
        <v>48</v>
      </c>
      <c r="T286" s="60" t="s">
        <v>82</v>
      </c>
      <c r="U286" s="60" t="s">
        <v>51</v>
      </c>
      <c r="V286" s="60">
        <v>4</v>
      </c>
      <c r="AC286" t="s">
        <v>48</v>
      </c>
      <c r="AD286" t="s">
        <v>49</v>
      </c>
      <c r="AE286" t="s">
        <v>51</v>
      </c>
      <c r="AF286" s="59">
        <v>1080</v>
      </c>
      <c r="AG286" s="59"/>
      <c r="AH286" s="59"/>
      <c r="AI286" s="59"/>
      <c r="AJ286" s="59"/>
      <c r="AK286" s="59"/>
    </row>
    <row r="287" spans="19:37" x14ac:dyDescent="0.25">
      <c r="S287" s="57" t="s">
        <v>48</v>
      </c>
      <c r="T287" s="57" t="s">
        <v>83</v>
      </c>
      <c r="U287" s="57" t="s">
        <v>51</v>
      </c>
      <c r="V287" s="57">
        <v>5</v>
      </c>
      <c r="AC287" t="s">
        <v>53</v>
      </c>
      <c r="AD287" t="s">
        <v>49</v>
      </c>
      <c r="AE287" t="s">
        <v>54</v>
      </c>
      <c r="AF287">
        <v>180</v>
      </c>
    </row>
    <row r="288" spans="19:37" x14ac:dyDescent="0.25">
      <c r="S288" s="60" t="s">
        <v>48</v>
      </c>
      <c r="T288" s="60" t="s">
        <v>67</v>
      </c>
      <c r="U288" s="60" t="s">
        <v>51</v>
      </c>
      <c r="V288" s="60">
        <v>72</v>
      </c>
      <c r="AC288" t="s">
        <v>53</v>
      </c>
      <c r="AD288" t="s">
        <v>49</v>
      </c>
      <c r="AE288" t="s">
        <v>55</v>
      </c>
      <c r="AF288" s="59">
        <v>7000</v>
      </c>
      <c r="AG288" s="59"/>
      <c r="AH288" s="59"/>
      <c r="AI288" s="59"/>
      <c r="AJ288" s="59"/>
      <c r="AK288" s="59"/>
    </row>
    <row r="289" spans="19:37" x14ac:dyDescent="0.25">
      <c r="S289" s="57" t="s">
        <v>48</v>
      </c>
      <c r="T289" s="57" t="s">
        <v>70</v>
      </c>
      <c r="U289" s="57" t="s">
        <v>51</v>
      </c>
      <c r="V289" s="57">
        <v>9</v>
      </c>
      <c r="AC289" t="s">
        <v>53</v>
      </c>
      <c r="AD289" t="s">
        <v>65</v>
      </c>
      <c r="AE289" t="s">
        <v>54</v>
      </c>
      <c r="AF289">
        <v>180</v>
      </c>
    </row>
    <row r="290" spans="19:37" x14ac:dyDescent="0.25">
      <c r="S290" s="60" t="s">
        <v>48</v>
      </c>
      <c r="T290" s="60" t="s">
        <v>84</v>
      </c>
      <c r="U290" s="60" t="s">
        <v>51</v>
      </c>
      <c r="V290" s="60">
        <v>14</v>
      </c>
      <c r="AC290" t="s">
        <v>53</v>
      </c>
      <c r="AD290" t="s">
        <v>65</v>
      </c>
      <c r="AE290" t="s">
        <v>55</v>
      </c>
      <c r="AF290" s="59">
        <v>2040</v>
      </c>
      <c r="AG290" s="59"/>
      <c r="AH290" s="59"/>
      <c r="AI290" s="59"/>
      <c r="AJ290" s="59"/>
      <c r="AK290" s="59"/>
    </row>
    <row r="291" spans="19:37" x14ac:dyDescent="0.25">
      <c r="S291" s="57" t="s">
        <v>48</v>
      </c>
      <c r="T291" s="57" t="s">
        <v>75</v>
      </c>
      <c r="U291" s="57" t="s">
        <v>51</v>
      </c>
      <c r="V291" s="57">
        <v>369</v>
      </c>
      <c r="AC291" t="s">
        <v>71</v>
      </c>
      <c r="AD291" t="s">
        <v>123</v>
      </c>
      <c r="AE291" t="s">
        <v>124</v>
      </c>
      <c r="AF291" s="59">
        <v>1646</v>
      </c>
      <c r="AG291" s="59"/>
      <c r="AH291" s="59"/>
      <c r="AI291" s="59"/>
      <c r="AJ291" s="59"/>
      <c r="AK291" s="59"/>
    </row>
    <row r="292" spans="19:37" x14ac:dyDescent="0.25">
      <c r="S292" s="60" t="s">
        <v>48</v>
      </c>
      <c r="T292" s="60" t="s">
        <v>77</v>
      </c>
      <c r="U292" s="60" t="s">
        <v>51</v>
      </c>
      <c r="V292" s="60">
        <v>14</v>
      </c>
      <c r="AC292" t="s">
        <v>53</v>
      </c>
      <c r="AD292" t="s">
        <v>78</v>
      </c>
      <c r="AE292" t="s">
        <v>55</v>
      </c>
      <c r="AF292">
        <v>370</v>
      </c>
    </row>
    <row r="293" spans="19:37" x14ac:dyDescent="0.25">
      <c r="S293" s="57" t="s">
        <v>48</v>
      </c>
      <c r="T293" s="57" t="s">
        <v>98</v>
      </c>
      <c r="U293" s="57" t="s">
        <v>51</v>
      </c>
      <c r="V293" s="57">
        <v>9</v>
      </c>
      <c r="AF293" s="59">
        <f>SUBTOTAL(109,Table3[Magn])</f>
        <v>455000</v>
      </c>
      <c r="AG293" s="59"/>
      <c r="AH293" s="59"/>
      <c r="AI293" s="59"/>
      <c r="AJ293" s="59"/>
      <c r="AK293" s="59"/>
    </row>
    <row r="294" spans="19:37" x14ac:dyDescent="0.25">
      <c r="S294" s="60" t="s">
        <v>48</v>
      </c>
      <c r="T294" s="60" t="s">
        <v>80</v>
      </c>
      <c r="U294" s="60" t="s">
        <v>51</v>
      </c>
      <c r="V294" s="61">
        <v>4400</v>
      </c>
    </row>
    <row r="295" spans="19:37" x14ac:dyDescent="0.25">
      <c r="S295" s="57" t="s">
        <v>48</v>
      </c>
      <c r="T295" s="57" t="s">
        <v>80</v>
      </c>
      <c r="U295" s="57" t="s">
        <v>51</v>
      </c>
      <c r="V295" s="57">
        <v>1</v>
      </c>
    </row>
    <row r="296" spans="19:37" x14ac:dyDescent="0.25">
      <c r="S296" s="60" t="s">
        <v>48</v>
      </c>
      <c r="T296" s="60" t="s">
        <v>87</v>
      </c>
      <c r="U296" s="60" t="s">
        <v>51</v>
      </c>
      <c r="V296" s="60">
        <v>38</v>
      </c>
    </row>
    <row r="297" spans="19:37" x14ac:dyDescent="0.25">
      <c r="S297" s="57" t="s">
        <v>48</v>
      </c>
      <c r="T297" s="57" t="s">
        <v>125</v>
      </c>
      <c r="U297" s="57" t="s">
        <v>51</v>
      </c>
      <c r="V297" s="57">
        <v>84</v>
      </c>
    </row>
    <row r="298" spans="19:37" x14ac:dyDescent="0.25">
      <c r="S298" s="60" t="s">
        <v>48</v>
      </c>
      <c r="T298" s="60" t="s">
        <v>109</v>
      </c>
      <c r="U298" s="60" t="s">
        <v>51</v>
      </c>
      <c r="V298" s="60">
        <v>1</v>
      </c>
    </row>
    <row r="299" spans="19:37" x14ac:dyDescent="0.25">
      <c r="S299" s="57" t="s">
        <v>48</v>
      </c>
      <c r="T299" s="57" t="s">
        <v>91</v>
      </c>
      <c r="U299" s="57" t="s">
        <v>51</v>
      </c>
      <c r="V299" s="57">
        <v>45</v>
      </c>
    </row>
    <row r="300" spans="19:37" x14ac:dyDescent="0.25">
      <c r="S300" s="60" t="s">
        <v>48</v>
      </c>
      <c r="T300" s="60" t="s">
        <v>63</v>
      </c>
      <c r="U300" s="60" t="s">
        <v>51</v>
      </c>
      <c r="V300" s="60">
        <v>420</v>
      </c>
    </row>
    <row r="301" spans="19:37" x14ac:dyDescent="0.25">
      <c r="S301" s="57" t="s">
        <v>53</v>
      </c>
      <c r="T301" s="57" t="s">
        <v>65</v>
      </c>
      <c r="U301" s="57" t="s">
        <v>54</v>
      </c>
      <c r="V301" s="57">
        <v>50</v>
      </c>
      <c r="AF301" s="59">
        <f>SUM(AF9:AF300)</f>
        <v>910000</v>
      </c>
      <c r="AG301" s="59"/>
      <c r="AH301" s="59"/>
      <c r="AI301" s="59"/>
      <c r="AJ301" s="59"/>
      <c r="AK301" s="59"/>
    </row>
    <row r="302" spans="19:37" x14ac:dyDescent="0.25">
      <c r="S302" s="60" t="s">
        <v>53</v>
      </c>
      <c r="T302" s="60" t="s">
        <v>65</v>
      </c>
      <c r="U302" s="60" t="s">
        <v>55</v>
      </c>
      <c r="V302" s="61">
        <v>3930</v>
      </c>
    </row>
    <row r="303" spans="19:37" x14ac:dyDescent="0.25">
      <c r="S303" s="57" t="s">
        <v>48</v>
      </c>
      <c r="T303" s="57" t="s">
        <v>92</v>
      </c>
      <c r="U303" s="57" t="s">
        <v>51</v>
      </c>
      <c r="V303" s="57">
        <v>154</v>
      </c>
    </row>
    <row r="304" spans="19:37" x14ac:dyDescent="0.25">
      <c r="S304" s="60" t="s">
        <v>48</v>
      </c>
      <c r="T304" s="60" t="s">
        <v>93</v>
      </c>
      <c r="U304" s="60" t="s">
        <v>51</v>
      </c>
      <c r="V304" s="60">
        <v>24</v>
      </c>
    </row>
    <row r="305" spans="19:22" x14ac:dyDescent="0.25">
      <c r="S305" s="57" t="s">
        <v>48</v>
      </c>
      <c r="T305" s="57" t="s">
        <v>96</v>
      </c>
      <c r="U305" s="57" t="s">
        <v>51</v>
      </c>
      <c r="V305" s="57">
        <v>1</v>
      </c>
    </row>
    <row r="306" spans="19:22" x14ac:dyDescent="0.25">
      <c r="S306" s="60" t="s">
        <v>48</v>
      </c>
      <c r="T306" s="60" t="s">
        <v>114</v>
      </c>
      <c r="U306" s="60" t="s">
        <v>51</v>
      </c>
      <c r="V306" s="60">
        <v>1</v>
      </c>
    </row>
    <row r="307" spans="19:22" x14ac:dyDescent="0.25">
      <c r="S307" s="57" t="s">
        <v>48</v>
      </c>
      <c r="T307" s="57" t="s">
        <v>97</v>
      </c>
      <c r="U307" s="57" t="s">
        <v>51</v>
      </c>
      <c r="V307" s="57">
        <v>2</v>
      </c>
    </row>
    <row r="308" spans="19:22" x14ac:dyDescent="0.25">
      <c r="S308" s="60" t="s">
        <v>71</v>
      </c>
      <c r="T308" s="60" t="s">
        <v>72</v>
      </c>
      <c r="U308" s="60" t="s">
        <v>76</v>
      </c>
      <c r="V308" s="61">
        <v>15510</v>
      </c>
    </row>
    <row r="309" spans="19:22" x14ac:dyDescent="0.25">
      <c r="S309" s="57" t="s">
        <v>48</v>
      </c>
      <c r="T309" s="57" t="s">
        <v>78</v>
      </c>
      <c r="U309" s="57" t="s">
        <v>51</v>
      </c>
      <c r="V309" s="57">
        <v>590</v>
      </c>
    </row>
    <row r="310" spans="19:22" x14ac:dyDescent="0.25">
      <c r="S310" s="60" t="s">
        <v>53</v>
      </c>
      <c r="T310" s="60" t="s">
        <v>78</v>
      </c>
      <c r="U310" s="60" t="s">
        <v>55</v>
      </c>
      <c r="V310" s="60">
        <v>340</v>
      </c>
    </row>
    <row r="311" spans="19:22" x14ac:dyDescent="0.25">
      <c r="S311" s="57" t="s">
        <v>53</v>
      </c>
      <c r="T311" s="57" t="s">
        <v>49</v>
      </c>
      <c r="U311" s="57" t="s">
        <v>54</v>
      </c>
      <c r="V311" s="57">
        <v>170</v>
      </c>
    </row>
    <row r="312" spans="19:22" x14ac:dyDescent="0.25">
      <c r="S312" s="60" t="s">
        <v>53</v>
      </c>
      <c r="T312" s="60" t="s">
        <v>49</v>
      </c>
      <c r="U312" s="60" t="s">
        <v>55</v>
      </c>
      <c r="V312" s="61">
        <v>6480</v>
      </c>
    </row>
    <row r="313" spans="19:22" x14ac:dyDescent="0.25">
      <c r="S313" s="57" t="s">
        <v>56</v>
      </c>
      <c r="T313" s="57" t="s">
        <v>49</v>
      </c>
      <c r="U313" s="57" t="s">
        <v>57</v>
      </c>
      <c r="V313" s="57">
        <v>110</v>
      </c>
    </row>
    <row r="314" spans="19:22" x14ac:dyDescent="0.25">
      <c r="S314" s="60" t="s">
        <v>53</v>
      </c>
      <c r="T314" s="60" t="s">
        <v>49</v>
      </c>
      <c r="U314" s="60" t="s">
        <v>102</v>
      </c>
      <c r="V314" s="60">
        <v>630</v>
      </c>
    </row>
    <row r="315" spans="19:22" x14ac:dyDescent="0.25">
      <c r="S315" s="57" t="s">
        <v>58</v>
      </c>
      <c r="T315" s="57" t="s">
        <v>105</v>
      </c>
      <c r="U315" s="57" t="s">
        <v>106</v>
      </c>
      <c r="V315" s="57">
        <v>3</v>
      </c>
    </row>
    <row r="316" spans="19:22" x14ac:dyDescent="0.25">
      <c r="S316" s="60" t="s">
        <v>48</v>
      </c>
      <c r="T316" s="60" t="s">
        <v>66</v>
      </c>
      <c r="U316" s="60" t="s">
        <v>51</v>
      </c>
      <c r="V316" s="61">
        <v>1078</v>
      </c>
    </row>
    <row r="317" spans="19:22" x14ac:dyDescent="0.25">
      <c r="S317" s="57" t="s">
        <v>48</v>
      </c>
      <c r="T317" s="57" t="s">
        <v>75</v>
      </c>
      <c r="U317" s="57" t="s">
        <v>51</v>
      </c>
      <c r="V317" s="57">
        <v>65</v>
      </c>
    </row>
    <row r="318" spans="19:22" x14ac:dyDescent="0.25">
      <c r="S318" s="60" t="s">
        <v>48</v>
      </c>
      <c r="T318" s="60" t="s">
        <v>77</v>
      </c>
      <c r="U318" s="60" t="s">
        <v>51</v>
      </c>
      <c r="V318" s="61">
        <v>1601</v>
      </c>
    </row>
    <row r="319" spans="19:22" x14ac:dyDescent="0.25">
      <c r="S319" s="57" t="s">
        <v>48</v>
      </c>
      <c r="T319" s="57" t="s">
        <v>60</v>
      </c>
      <c r="U319" s="57" t="s">
        <v>51</v>
      </c>
      <c r="V319" s="58">
        <v>3140</v>
      </c>
    </row>
    <row r="320" spans="19:22" x14ac:dyDescent="0.25">
      <c r="S320" s="60" t="s">
        <v>53</v>
      </c>
      <c r="T320" s="60" t="s">
        <v>65</v>
      </c>
      <c r="U320" s="60" t="s">
        <v>54</v>
      </c>
      <c r="V320" s="60">
        <v>50</v>
      </c>
    </row>
    <row r="321" spans="19:22" x14ac:dyDescent="0.25">
      <c r="S321" s="57" t="s">
        <v>53</v>
      </c>
      <c r="T321" s="57" t="s">
        <v>65</v>
      </c>
      <c r="U321" s="57" t="s">
        <v>55</v>
      </c>
      <c r="V321" s="58">
        <v>1920</v>
      </c>
    </row>
    <row r="322" spans="19:22" x14ac:dyDescent="0.25">
      <c r="S322" s="60" t="s">
        <v>53</v>
      </c>
      <c r="T322" s="60" t="s">
        <v>65</v>
      </c>
      <c r="U322" s="60" t="s">
        <v>43</v>
      </c>
      <c r="V322" s="60">
        <v>790</v>
      </c>
    </row>
    <row r="323" spans="19:22" x14ac:dyDescent="0.25">
      <c r="S323" s="57" t="s">
        <v>53</v>
      </c>
      <c r="T323" s="57" t="s">
        <v>126</v>
      </c>
      <c r="U323" s="57" t="s">
        <v>55</v>
      </c>
      <c r="V323" s="57">
        <v>540</v>
      </c>
    </row>
    <row r="324" spans="19:22" x14ac:dyDescent="0.25">
      <c r="S324" s="60" t="s">
        <v>53</v>
      </c>
      <c r="T324" s="60" t="s">
        <v>78</v>
      </c>
      <c r="U324" s="60" t="s">
        <v>55</v>
      </c>
      <c r="V324" s="60">
        <v>210</v>
      </c>
    </row>
    <row r="325" spans="19:22" x14ac:dyDescent="0.25">
      <c r="S325" s="57" t="s">
        <v>53</v>
      </c>
      <c r="T325" s="57" t="s">
        <v>49</v>
      </c>
      <c r="U325" s="57" t="s">
        <v>55</v>
      </c>
      <c r="V325" s="58">
        <v>9010</v>
      </c>
    </row>
    <row r="326" spans="19:22" x14ac:dyDescent="0.25">
      <c r="S326" s="60" t="s">
        <v>48</v>
      </c>
      <c r="T326" s="60" t="s">
        <v>82</v>
      </c>
      <c r="U326" s="60" t="s">
        <v>51</v>
      </c>
      <c r="V326" s="60">
        <v>7</v>
      </c>
    </row>
    <row r="327" spans="19:22" x14ac:dyDescent="0.25">
      <c r="S327" s="57" t="s">
        <v>48</v>
      </c>
      <c r="T327" s="57" t="s">
        <v>85</v>
      </c>
      <c r="U327" s="57" t="s">
        <v>51</v>
      </c>
      <c r="V327" s="57">
        <v>4</v>
      </c>
    </row>
    <row r="328" spans="19:22" x14ac:dyDescent="0.25">
      <c r="S328" s="60" t="s">
        <v>48</v>
      </c>
      <c r="T328" s="60" t="s">
        <v>83</v>
      </c>
      <c r="U328" s="60" t="s">
        <v>51</v>
      </c>
      <c r="V328" s="60">
        <v>35</v>
      </c>
    </row>
    <row r="329" spans="19:22" x14ac:dyDescent="0.25">
      <c r="S329" s="57" t="s">
        <v>48</v>
      </c>
      <c r="T329" s="57" t="s">
        <v>66</v>
      </c>
      <c r="U329" s="57" t="s">
        <v>51</v>
      </c>
      <c r="V329" s="57">
        <v>10</v>
      </c>
    </row>
    <row r="330" spans="19:22" x14ac:dyDescent="0.25">
      <c r="S330" s="60" t="s">
        <v>48</v>
      </c>
      <c r="T330" s="60" t="s">
        <v>67</v>
      </c>
      <c r="U330" s="60" t="s">
        <v>51</v>
      </c>
      <c r="V330" s="60">
        <v>91</v>
      </c>
    </row>
    <row r="331" spans="19:22" x14ac:dyDescent="0.25">
      <c r="S331" s="57" t="s">
        <v>48</v>
      </c>
      <c r="T331" s="57" t="s">
        <v>70</v>
      </c>
      <c r="U331" s="57" t="s">
        <v>51</v>
      </c>
      <c r="V331" s="57">
        <v>30</v>
      </c>
    </row>
    <row r="332" spans="19:22" x14ac:dyDescent="0.25">
      <c r="S332" s="60" t="s">
        <v>48</v>
      </c>
      <c r="T332" s="60" t="s">
        <v>84</v>
      </c>
      <c r="U332" s="60" t="s">
        <v>51</v>
      </c>
      <c r="V332" s="60">
        <v>13</v>
      </c>
    </row>
    <row r="333" spans="19:22" x14ac:dyDescent="0.25">
      <c r="S333" s="57" t="s">
        <v>48</v>
      </c>
      <c r="T333" s="57" t="s">
        <v>75</v>
      </c>
      <c r="U333" s="57" t="s">
        <v>51</v>
      </c>
      <c r="V333" s="57">
        <v>350</v>
      </c>
    </row>
    <row r="334" spans="19:22" x14ac:dyDescent="0.25">
      <c r="S334" s="60" t="s">
        <v>48</v>
      </c>
      <c r="T334" s="60" t="s">
        <v>77</v>
      </c>
      <c r="U334" s="60" t="s">
        <v>51</v>
      </c>
      <c r="V334" s="60">
        <v>33</v>
      </c>
    </row>
    <row r="335" spans="19:22" x14ac:dyDescent="0.25">
      <c r="S335" s="57" t="s">
        <v>48</v>
      </c>
      <c r="T335" s="57" t="s">
        <v>87</v>
      </c>
      <c r="U335" s="57" t="s">
        <v>51</v>
      </c>
      <c r="V335" s="57">
        <v>39</v>
      </c>
    </row>
    <row r="336" spans="19:22" x14ac:dyDescent="0.25">
      <c r="S336" s="60" t="s">
        <v>48</v>
      </c>
      <c r="T336" s="60" t="s">
        <v>89</v>
      </c>
      <c r="U336" s="60" t="s">
        <v>51</v>
      </c>
      <c r="V336" s="60">
        <v>43</v>
      </c>
    </row>
    <row r="337" spans="19:22" x14ac:dyDescent="0.25">
      <c r="S337" s="57" t="s">
        <v>48</v>
      </c>
      <c r="T337" s="57" t="s">
        <v>91</v>
      </c>
      <c r="U337" s="57" t="s">
        <v>51</v>
      </c>
      <c r="V337" s="57">
        <v>10</v>
      </c>
    </row>
    <row r="338" spans="19:22" x14ac:dyDescent="0.25">
      <c r="S338" s="60" t="s">
        <v>53</v>
      </c>
      <c r="T338" s="60" t="s">
        <v>65</v>
      </c>
      <c r="U338" s="60" t="s">
        <v>55</v>
      </c>
      <c r="V338" s="61">
        <v>2220</v>
      </c>
    </row>
    <row r="339" spans="19:22" x14ac:dyDescent="0.25">
      <c r="S339" s="57" t="s">
        <v>48</v>
      </c>
      <c r="T339" s="57" t="s">
        <v>92</v>
      </c>
      <c r="U339" s="57" t="s">
        <v>51</v>
      </c>
      <c r="V339" s="57">
        <v>144</v>
      </c>
    </row>
    <row r="340" spans="19:22" x14ac:dyDescent="0.25">
      <c r="S340" s="60" t="s">
        <v>48</v>
      </c>
      <c r="T340" s="60" t="s">
        <v>93</v>
      </c>
      <c r="U340" s="60" t="s">
        <v>51</v>
      </c>
      <c r="V340" s="60">
        <v>15</v>
      </c>
    </row>
    <row r="341" spans="19:22" x14ac:dyDescent="0.25">
      <c r="S341" s="57" t="s">
        <v>48</v>
      </c>
      <c r="T341" s="57" t="s">
        <v>96</v>
      </c>
      <c r="U341" s="57" t="s">
        <v>51</v>
      </c>
      <c r="V341" s="57">
        <v>6</v>
      </c>
    </row>
    <row r="342" spans="19:22" x14ac:dyDescent="0.25">
      <c r="S342" s="60" t="s">
        <v>48</v>
      </c>
      <c r="T342" s="60" t="s">
        <v>97</v>
      </c>
      <c r="U342" s="60" t="s">
        <v>51</v>
      </c>
      <c r="V342" s="60">
        <v>1</v>
      </c>
    </row>
    <row r="343" spans="19:22" x14ac:dyDescent="0.25">
      <c r="S343" s="70" t="s">
        <v>53</v>
      </c>
      <c r="T343" s="70" t="s">
        <v>78</v>
      </c>
      <c r="U343" s="70" t="s">
        <v>55</v>
      </c>
      <c r="V343" s="71">
        <v>1220</v>
      </c>
    </row>
    <row r="344" spans="19:22" x14ac:dyDescent="0.25">
      <c r="S344" s="70"/>
      <c r="T344" s="70"/>
      <c r="U344" s="70"/>
      <c r="V344">
        <f>SUBTOTAL(109,Table4[Magn])</f>
        <v>377971.5</v>
      </c>
    </row>
  </sheetData>
  <pageMargins left="0.7" right="0.7" top="0.75" bottom="0.75" header="0.3" footer="0.3"/>
  <pageSetup paperSize="9" orientation="portrait" verticalDpi="0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B164"/>
  <sheetViews>
    <sheetView tabSelected="1" topLeftCell="A19" zoomScale="120" zoomScaleNormal="120" workbookViewId="0">
      <selection activeCell="K41" sqref="F41:K41"/>
    </sheetView>
  </sheetViews>
  <sheetFormatPr defaultRowHeight="13.8" x14ac:dyDescent="0.25"/>
  <cols>
    <col min="1" max="1" width="11.3984375" style="108" customWidth="1"/>
    <col min="2" max="5" width="8.69921875" style="108" customWidth="1"/>
    <col min="6" max="6" width="10.19921875" style="108" bestFit="1" customWidth="1"/>
    <col min="7" max="11" width="11.19921875" style="108" bestFit="1" customWidth="1"/>
    <col min="12" max="12" width="8.796875" style="108"/>
    <col min="13" max="13" width="4.69921875" style="92" customWidth="1"/>
    <col min="15" max="15" width="11.69921875" bestFit="1" customWidth="1"/>
    <col min="18" max="18" width="11" bestFit="1" customWidth="1"/>
    <col min="19" max="19" width="14.8984375" bestFit="1" customWidth="1"/>
    <col min="20" max="22" width="11.69921875" bestFit="1" customWidth="1"/>
    <col min="23" max="23" width="13.09765625" bestFit="1" customWidth="1"/>
    <col min="24" max="24" width="11.19921875" bestFit="1" customWidth="1"/>
    <col min="25" max="25" width="9.796875" customWidth="1"/>
    <col min="26" max="26" width="9.796875" bestFit="1" customWidth="1"/>
    <col min="32" max="33" width="8.796875" style="108"/>
    <col min="34" max="34" width="9.69921875" bestFit="1" customWidth="1"/>
    <col min="35" max="35" width="13.296875" bestFit="1" customWidth="1"/>
    <col min="36" max="36" width="9.796875" bestFit="1" customWidth="1"/>
    <col min="39" max="39" width="10.3984375" bestFit="1" customWidth="1"/>
    <col min="45" max="51" width="8.796875" style="108"/>
    <col min="52" max="52" width="9.19921875" style="108" bestFit="1" customWidth="1"/>
    <col min="53" max="54" width="8.796875" style="108"/>
  </cols>
  <sheetData>
    <row r="1" spans="1:26" s="4" customFormat="1" ht="18" x14ac:dyDescent="0.35">
      <c r="A1" s="3" t="s">
        <v>0</v>
      </c>
      <c r="M1" s="92"/>
    </row>
    <row r="2" spans="1:26" ht="18" x14ac:dyDescent="0.35">
      <c r="A2" s="2" t="s">
        <v>1</v>
      </c>
    </row>
    <row r="3" spans="1:26" ht="14.4" x14ac:dyDescent="0.3">
      <c r="A3" s="1" t="s">
        <v>2</v>
      </c>
    </row>
    <row r="4" spans="1:26" ht="14.4" x14ac:dyDescent="0.3">
      <c r="A4" s="1" t="s">
        <v>3</v>
      </c>
    </row>
    <row r="6" spans="1:26" ht="19.8" thickBot="1" x14ac:dyDescent="0.4">
      <c r="A6" s="49" t="s">
        <v>127</v>
      </c>
      <c r="B6" s="49">
        <v>2011</v>
      </c>
      <c r="C6" s="49">
        <v>2012</v>
      </c>
      <c r="D6" s="49">
        <v>2013</v>
      </c>
      <c r="E6" s="49">
        <v>2014</v>
      </c>
      <c r="F6" s="49">
        <v>2015</v>
      </c>
      <c r="G6" s="49">
        <v>2016</v>
      </c>
      <c r="H6" s="49">
        <v>2017</v>
      </c>
      <c r="I6" s="49">
        <v>2018</v>
      </c>
      <c r="J6" s="49">
        <v>2019</v>
      </c>
      <c r="K6" s="49">
        <v>2020</v>
      </c>
      <c r="L6" s="49">
        <v>2021</v>
      </c>
      <c r="N6" s="135" t="s">
        <v>42</v>
      </c>
      <c r="O6" s="135"/>
    </row>
    <row r="7" spans="1:26" ht="14.4" thickTop="1" x14ac:dyDescent="0.25">
      <c r="A7" s="49" t="s">
        <v>42</v>
      </c>
      <c r="B7" s="82">
        <v>2331</v>
      </c>
      <c r="C7" s="82">
        <v>2334</v>
      </c>
      <c r="D7" s="82">
        <v>2336</v>
      </c>
      <c r="E7" s="82">
        <v>2314</v>
      </c>
      <c r="F7" s="82">
        <v>2295</v>
      </c>
      <c r="G7" s="82">
        <v>2299</v>
      </c>
      <c r="H7" s="82">
        <v>2472</v>
      </c>
      <c r="I7" s="82">
        <v>2728</v>
      </c>
      <c r="J7" s="82">
        <v>2546</v>
      </c>
      <c r="K7" s="82">
        <v>2625</v>
      </c>
      <c r="L7" s="82">
        <v>2530</v>
      </c>
      <c r="N7" s="45" t="s">
        <v>35</v>
      </c>
      <c r="O7" s="6">
        <v>2331</v>
      </c>
      <c r="P7" s="6">
        <v>2334</v>
      </c>
      <c r="Q7" s="6">
        <v>2336</v>
      </c>
      <c r="R7" s="6">
        <v>2314</v>
      </c>
      <c r="S7" s="46">
        <v>2295</v>
      </c>
      <c r="T7" s="46">
        <v>2299</v>
      </c>
      <c r="U7" s="46">
        <v>2472</v>
      </c>
      <c r="V7" s="46">
        <v>2728</v>
      </c>
      <c r="W7" s="46">
        <v>2546</v>
      </c>
      <c r="X7" s="143">
        <v>2625</v>
      </c>
    </row>
    <row r="8" spans="1:26" x14ac:dyDescent="0.25">
      <c r="A8" s="49" t="s">
        <v>128</v>
      </c>
      <c r="C8" s="123"/>
      <c r="H8" s="108">
        <v>425</v>
      </c>
      <c r="I8" s="108">
        <v>493</v>
      </c>
      <c r="J8" s="108">
        <v>502</v>
      </c>
      <c r="K8" s="108">
        <v>507</v>
      </c>
      <c r="L8" s="108">
        <v>471</v>
      </c>
      <c r="N8" s="7"/>
      <c r="O8" s="8">
        <v>2011</v>
      </c>
      <c r="P8" s="8">
        <v>2012</v>
      </c>
      <c r="Q8" s="8">
        <v>2013</v>
      </c>
      <c r="R8" s="8">
        <v>2014</v>
      </c>
      <c r="S8" s="9">
        <v>2015</v>
      </c>
      <c r="T8" s="9">
        <v>2016</v>
      </c>
      <c r="U8" s="10">
        <v>2017</v>
      </c>
      <c r="V8" s="10">
        <v>2018</v>
      </c>
      <c r="W8" s="10">
        <v>2019</v>
      </c>
      <c r="X8" s="10">
        <v>2020</v>
      </c>
      <c r="Y8" s="10">
        <v>2021</v>
      </c>
      <c r="Z8" s="24" t="s">
        <v>21</v>
      </c>
    </row>
    <row r="9" spans="1:26" x14ac:dyDescent="0.25">
      <c r="A9" s="49" t="s">
        <v>43</v>
      </c>
      <c r="H9" s="108">
        <v>915</v>
      </c>
      <c r="I9" s="108">
        <v>962</v>
      </c>
      <c r="J9" s="108">
        <v>894</v>
      </c>
      <c r="K9" s="108">
        <v>862</v>
      </c>
      <c r="L9" s="108">
        <v>852</v>
      </c>
      <c r="N9" s="138" t="s">
        <v>6</v>
      </c>
      <c r="O9" s="138">
        <v>29.9</v>
      </c>
      <c r="P9" s="138">
        <v>28.42</v>
      </c>
      <c r="Q9" s="138">
        <v>28.55</v>
      </c>
      <c r="R9" s="11"/>
      <c r="S9" s="137"/>
      <c r="T9" s="138">
        <v>33.64</v>
      </c>
      <c r="U9" s="138">
        <v>30.88</v>
      </c>
      <c r="V9" s="138">
        <v>37.270000000000003</v>
      </c>
      <c r="W9" s="138">
        <v>35.659999999999997</v>
      </c>
      <c r="X9" s="138">
        <v>38.090000000000003</v>
      </c>
      <c r="Y9" s="138">
        <v>36.74</v>
      </c>
      <c r="Z9" s="23">
        <f>SUM(O9:X9)/COUNT(O9:X9)</f>
        <v>32.801250000000003</v>
      </c>
    </row>
    <row r="10" spans="1:26" x14ac:dyDescent="0.25">
      <c r="A10" s="49" t="s">
        <v>18</v>
      </c>
      <c r="B10" s="116">
        <f>SUM(B7:B9)</f>
        <v>2331</v>
      </c>
      <c r="C10" s="116">
        <f>SUM(C7:C9)</f>
        <v>2334</v>
      </c>
      <c r="D10" s="116">
        <f>SUM(D7:D9)</f>
        <v>2336</v>
      </c>
      <c r="E10" s="116">
        <f>SUM(E7:E9)</f>
        <v>2314</v>
      </c>
      <c r="F10" s="116">
        <f>SUM(F7:F9)</f>
        <v>2295</v>
      </c>
      <c r="G10" s="116">
        <f>SUM(G7:G9)</f>
        <v>2299</v>
      </c>
      <c r="H10" s="116">
        <f>SUM(H7:H9)</f>
        <v>3812</v>
      </c>
      <c r="I10" s="116">
        <f>SUM(I7:I9)</f>
        <v>4183</v>
      </c>
      <c r="J10" s="116">
        <f>SUM(J7:J9)</f>
        <v>3942</v>
      </c>
      <c r="K10" s="116">
        <f>SUM(K7:K9)</f>
        <v>3994</v>
      </c>
      <c r="L10" s="116">
        <f>SUM(L7:L9)</f>
        <v>3853</v>
      </c>
      <c r="N10" s="138" t="s">
        <v>7</v>
      </c>
      <c r="O10" s="138">
        <v>26.3</v>
      </c>
      <c r="P10" s="138">
        <v>27.59</v>
      </c>
      <c r="Q10" s="138">
        <v>29.07</v>
      </c>
      <c r="R10" s="11"/>
      <c r="S10" s="137"/>
      <c r="T10" s="138">
        <v>26.29</v>
      </c>
      <c r="U10" s="138">
        <v>29.76</v>
      </c>
      <c r="V10" s="138">
        <v>30.882999999999999</v>
      </c>
      <c r="W10" s="138">
        <v>27.37</v>
      </c>
      <c r="X10" s="138">
        <v>29.73</v>
      </c>
      <c r="Y10" s="138">
        <v>40.85</v>
      </c>
      <c r="Z10" s="23">
        <f t="shared" ref="Z10:Z20" si="0">SUM(O10:X10)/COUNT(O10:X10)</f>
        <v>28.374124999999999</v>
      </c>
    </row>
    <row r="11" spans="1:26" x14ac:dyDescent="0.25">
      <c r="B11" s="49"/>
      <c r="C11" s="82"/>
      <c r="D11"/>
      <c r="E11"/>
      <c r="F11" s="22"/>
      <c r="G11" s="116"/>
      <c r="H11" s="116"/>
      <c r="I11" s="116"/>
      <c r="J11" s="116"/>
      <c r="K11" s="116"/>
      <c r="N11" s="138" t="s">
        <v>8</v>
      </c>
      <c r="O11" s="138">
        <v>27.18</v>
      </c>
      <c r="P11" s="138">
        <v>31.14</v>
      </c>
      <c r="Q11" s="138">
        <v>26.52</v>
      </c>
      <c r="R11" s="11"/>
      <c r="S11" s="137"/>
      <c r="T11" s="138">
        <v>34.79</v>
      </c>
      <c r="U11" s="138">
        <v>24.41</v>
      </c>
      <c r="V11" s="138">
        <v>29.43</v>
      </c>
      <c r="W11" s="138">
        <v>31.58</v>
      </c>
      <c r="X11" s="138">
        <v>40.869999999999997</v>
      </c>
      <c r="Y11" s="138">
        <v>39.33</v>
      </c>
      <c r="Z11" s="23">
        <f t="shared" si="0"/>
        <v>30.740000000000002</v>
      </c>
    </row>
    <row r="12" spans="1:26" x14ac:dyDescent="0.25">
      <c r="B12" s="49"/>
      <c r="C12" s="82"/>
      <c r="D12"/>
      <c r="E12"/>
      <c r="F12" s="22"/>
      <c r="G12" s="116"/>
      <c r="H12" s="116"/>
      <c r="I12" s="116"/>
      <c r="J12" s="116"/>
      <c r="K12" s="116"/>
      <c r="N12" s="138" t="s">
        <v>9</v>
      </c>
      <c r="O12" s="138">
        <v>33.6</v>
      </c>
      <c r="P12" s="138">
        <v>28.17</v>
      </c>
      <c r="Q12" s="138">
        <v>33.229999999999997</v>
      </c>
      <c r="R12" s="11"/>
      <c r="S12" s="137"/>
      <c r="T12" s="138">
        <v>29.32</v>
      </c>
      <c r="U12" s="138">
        <v>29.19</v>
      </c>
      <c r="V12" s="138">
        <v>25.39</v>
      </c>
      <c r="W12" s="138">
        <v>40.72</v>
      </c>
      <c r="X12" s="138">
        <v>42.96</v>
      </c>
      <c r="Y12" s="138">
        <v>32.549999999999997</v>
      </c>
      <c r="Z12" s="23">
        <f t="shared" si="0"/>
        <v>32.822499999999998</v>
      </c>
    </row>
    <row r="13" spans="1:26" x14ac:dyDescent="0.25">
      <c r="A13" s="49" t="s">
        <v>136</v>
      </c>
      <c r="B13" s="49"/>
      <c r="C13" s="82"/>
      <c r="D13"/>
      <c r="E13"/>
      <c r="F13" s="22"/>
      <c r="G13" s="116"/>
      <c r="H13" s="116"/>
      <c r="I13" s="116"/>
      <c r="J13" s="116"/>
      <c r="K13" s="116"/>
      <c r="N13" s="138" t="s">
        <v>10</v>
      </c>
      <c r="O13" s="138">
        <v>27.37</v>
      </c>
      <c r="P13" s="138">
        <v>26.61</v>
      </c>
      <c r="Q13" s="138">
        <v>28.87</v>
      </c>
      <c r="R13" s="11"/>
      <c r="S13" s="137"/>
      <c r="T13" s="138">
        <v>34.840000000000003</v>
      </c>
      <c r="U13" s="138">
        <v>35.94</v>
      </c>
      <c r="V13" s="138">
        <v>35.57</v>
      </c>
      <c r="W13" s="138">
        <v>35.909999999999997</v>
      </c>
      <c r="X13" s="138">
        <v>37.33</v>
      </c>
      <c r="Y13" s="138">
        <v>31.43</v>
      </c>
      <c r="Z13" s="23">
        <f t="shared" si="0"/>
        <v>32.805</v>
      </c>
    </row>
    <row r="14" spans="1:26" x14ac:dyDescent="0.25">
      <c r="A14" s="108" t="s">
        <v>157</v>
      </c>
      <c r="B14" s="49" t="s">
        <v>147</v>
      </c>
      <c r="C14" s="49" t="s">
        <v>148</v>
      </c>
      <c r="D14" s="49" t="s">
        <v>149</v>
      </c>
      <c r="E14" s="49" t="s">
        <v>150</v>
      </c>
      <c r="F14" s="49" t="s">
        <v>151</v>
      </c>
      <c r="G14" s="49" t="s">
        <v>152</v>
      </c>
      <c r="H14" s="49" t="s">
        <v>153</v>
      </c>
      <c r="I14" s="49" t="s">
        <v>154</v>
      </c>
      <c r="J14" s="49" t="s">
        <v>155</v>
      </c>
      <c r="K14" s="49" t="s">
        <v>156</v>
      </c>
      <c r="L14" s="49"/>
      <c r="N14" s="138" t="s">
        <v>11</v>
      </c>
      <c r="O14" s="138">
        <v>28.87</v>
      </c>
      <c r="P14" s="138">
        <v>34.799999999999997</v>
      </c>
      <c r="Q14" s="138">
        <v>30.47</v>
      </c>
      <c r="R14" s="11"/>
      <c r="S14" s="137"/>
      <c r="T14" s="138">
        <v>19.12</v>
      </c>
      <c r="U14" s="138">
        <v>35.159999999999997</v>
      </c>
      <c r="V14" s="138">
        <v>33.909999999999997</v>
      </c>
      <c r="W14" s="138">
        <v>31.54</v>
      </c>
      <c r="X14" s="138">
        <v>41.45</v>
      </c>
      <c r="Y14" s="138">
        <v>45.8</v>
      </c>
      <c r="Z14" s="23">
        <f t="shared" si="0"/>
        <v>31.914999999999999</v>
      </c>
    </row>
    <row r="15" spans="1:26" x14ac:dyDescent="0.25">
      <c r="A15" s="108" t="s">
        <v>42</v>
      </c>
      <c r="B15" s="91">
        <f>O21</f>
        <v>371.35999999999996</v>
      </c>
      <c r="C15" s="91">
        <f>P21</f>
        <v>352.56000000000006</v>
      </c>
      <c r="D15" s="91">
        <f>Q21</f>
        <v>362.98499999999996</v>
      </c>
      <c r="E15" s="91">
        <f>R21</f>
        <v>0</v>
      </c>
      <c r="F15" s="91">
        <f>S21</f>
        <v>140.43</v>
      </c>
      <c r="G15" s="91">
        <f>T21</f>
        <v>370.30999999999995</v>
      </c>
      <c r="H15" s="91">
        <f>U21</f>
        <v>383.88000000000005</v>
      </c>
      <c r="I15" s="91">
        <f>V21</f>
        <v>399.93200000000002</v>
      </c>
      <c r="J15" s="91">
        <f>W21</f>
        <v>413.62999999999988</v>
      </c>
      <c r="K15" s="91">
        <f>X21</f>
        <v>475.23000000000008</v>
      </c>
      <c r="N15" s="138" t="s">
        <v>12</v>
      </c>
      <c r="O15" s="138">
        <v>42.23</v>
      </c>
      <c r="P15" s="138">
        <v>28.36</v>
      </c>
      <c r="Q15" s="138">
        <v>28.2</v>
      </c>
      <c r="R15" s="11"/>
      <c r="S15" s="137"/>
      <c r="T15" s="138">
        <v>22.47</v>
      </c>
      <c r="U15" s="138">
        <v>30.73</v>
      </c>
      <c r="V15" s="138">
        <v>35.99</v>
      </c>
      <c r="W15" s="138">
        <v>37.19</v>
      </c>
      <c r="X15" s="138">
        <v>36.369999999999997</v>
      </c>
      <c r="Y15" s="138">
        <v>32.74</v>
      </c>
      <c r="Z15" s="23">
        <f t="shared" si="0"/>
        <v>32.692500000000003</v>
      </c>
    </row>
    <row r="16" spans="1:26" x14ac:dyDescent="0.25">
      <c r="A16" s="108" t="s">
        <v>128</v>
      </c>
      <c r="H16" s="91">
        <f>P69</f>
        <v>55.945</v>
      </c>
      <c r="I16" s="91">
        <f>Q69</f>
        <v>73.754999999999995</v>
      </c>
      <c r="J16" s="91">
        <f>R69</f>
        <v>68.174999999999997</v>
      </c>
      <c r="K16" s="91">
        <f>S69</f>
        <v>58.018000000000001</v>
      </c>
      <c r="N16" s="138" t="s">
        <v>13</v>
      </c>
      <c r="O16" s="138">
        <v>28.72</v>
      </c>
      <c r="P16" s="138">
        <v>24.92</v>
      </c>
      <c r="Q16" s="138">
        <v>30.035</v>
      </c>
      <c r="R16" s="11"/>
      <c r="S16" s="139"/>
      <c r="T16" s="138">
        <v>34.020000000000003</v>
      </c>
      <c r="U16" s="138">
        <v>35.520000000000003</v>
      </c>
      <c r="V16" s="138">
        <v>33.590000000000003</v>
      </c>
      <c r="W16" s="138">
        <v>34.57</v>
      </c>
      <c r="X16" s="138">
        <v>48.64</v>
      </c>
      <c r="Y16" s="138">
        <v>34.86</v>
      </c>
      <c r="Z16" s="23">
        <f t="shared" si="0"/>
        <v>33.751874999999998</v>
      </c>
    </row>
    <row r="17" spans="1:42" x14ac:dyDescent="0.25">
      <c r="A17" s="108" t="s">
        <v>43</v>
      </c>
      <c r="H17" s="91">
        <f>P48</f>
        <v>137.47</v>
      </c>
      <c r="I17" s="91">
        <f>Q48</f>
        <v>142.458</v>
      </c>
      <c r="J17" s="91">
        <f>R48</f>
        <v>157.91</v>
      </c>
      <c r="K17" s="91">
        <f>S48</f>
        <v>145.21</v>
      </c>
      <c r="N17" s="138" t="s">
        <v>14</v>
      </c>
      <c r="O17" s="138">
        <v>28.27</v>
      </c>
      <c r="P17" s="138">
        <v>32.67</v>
      </c>
      <c r="Q17" s="138">
        <v>32.49</v>
      </c>
      <c r="R17" s="11"/>
      <c r="S17" s="139">
        <v>36.26</v>
      </c>
      <c r="T17" s="138">
        <v>27.57</v>
      </c>
      <c r="U17" s="138">
        <v>28.02</v>
      </c>
      <c r="V17" s="138">
        <v>30.22</v>
      </c>
      <c r="W17" s="138">
        <v>32.409999999999997</v>
      </c>
      <c r="X17" s="138">
        <v>39.81</v>
      </c>
      <c r="Y17" s="138">
        <v>24.995000000000001</v>
      </c>
      <c r="Z17" s="23">
        <f t="shared" si="0"/>
        <v>31.968888888888891</v>
      </c>
    </row>
    <row r="18" spans="1:42" x14ac:dyDescent="0.25">
      <c r="A18" s="49" t="s">
        <v>18</v>
      </c>
      <c r="B18" s="91">
        <f>SUM(B15:B17)</f>
        <v>371.35999999999996</v>
      </c>
      <c r="C18" s="91">
        <f t="shared" ref="C18:G18" si="1">SUM(C15:C17)</f>
        <v>352.56000000000006</v>
      </c>
      <c r="D18" s="91">
        <f t="shared" si="1"/>
        <v>362.98499999999996</v>
      </c>
      <c r="E18" s="91">
        <f t="shared" si="1"/>
        <v>0</v>
      </c>
      <c r="F18" s="91">
        <f t="shared" si="1"/>
        <v>140.43</v>
      </c>
      <c r="G18" s="91">
        <f t="shared" si="1"/>
        <v>370.30999999999995</v>
      </c>
      <c r="H18" s="91">
        <f t="shared" ref="H18" si="2">SUM(H15:H17)</f>
        <v>577.29500000000007</v>
      </c>
      <c r="I18" s="91">
        <f t="shared" ref="I18" si="3">SUM(I15:I17)</f>
        <v>616.14499999999998</v>
      </c>
      <c r="J18" s="91">
        <f t="shared" ref="J18" si="4">SUM(J15:J17)</f>
        <v>639.71499999999992</v>
      </c>
      <c r="K18" s="91">
        <f t="shared" ref="K18" si="5">SUM(K15:K17)</f>
        <v>678.45800000000008</v>
      </c>
      <c r="N18" s="138" t="s">
        <v>15</v>
      </c>
      <c r="O18" s="138">
        <v>31.62</v>
      </c>
      <c r="P18" s="138">
        <v>27.1</v>
      </c>
      <c r="Q18" s="138">
        <v>26.76</v>
      </c>
      <c r="R18" s="11"/>
      <c r="S18" s="139">
        <v>22.17</v>
      </c>
      <c r="T18" s="138">
        <v>31.84</v>
      </c>
      <c r="U18" s="138">
        <v>40.49</v>
      </c>
      <c r="V18" s="138">
        <v>42.8</v>
      </c>
      <c r="W18" s="138">
        <v>43.53</v>
      </c>
      <c r="X18" s="138">
        <v>38.840000000000003</v>
      </c>
      <c r="Y18" s="138">
        <v>44.11</v>
      </c>
      <c r="Z18" s="23">
        <f t="shared" si="0"/>
        <v>33.905555555555566</v>
      </c>
    </row>
    <row r="19" spans="1:42" x14ac:dyDescent="0.25"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N19" s="138" t="s">
        <v>16</v>
      </c>
      <c r="O19" s="138">
        <v>26.09</v>
      </c>
      <c r="P19" s="138">
        <v>26.06</v>
      </c>
      <c r="Q19" s="138">
        <v>34.270000000000003</v>
      </c>
      <c r="R19" s="11"/>
      <c r="S19" s="139">
        <v>38.18</v>
      </c>
      <c r="T19" s="138">
        <v>41.94</v>
      </c>
      <c r="U19" s="138">
        <v>30.05</v>
      </c>
      <c r="V19" s="138">
        <v>23.64</v>
      </c>
      <c r="W19" s="138">
        <v>31.08</v>
      </c>
      <c r="X19" s="138">
        <v>37.35</v>
      </c>
      <c r="Y19" s="138"/>
      <c r="Z19" s="23">
        <f t="shared" si="0"/>
        <v>32.073333333333338</v>
      </c>
    </row>
    <row r="20" spans="1:42" x14ac:dyDescent="0.25">
      <c r="A20" s="49" t="s">
        <v>144</v>
      </c>
      <c r="N20" s="138" t="s">
        <v>17</v>
      </c>
      <c r="O20" s="138">
        <v>41.21</v>
      </c>
      <c r="P20" s="138">
        <v>36.72</v>
      </c>
      <c r="Q20" s="138">
        <v>34.520000000000003</v>
      </c>
      <c r="R20" s="11"/>
      <c r="S20" s="139">
        <v>43.82</v>
      </c>
      <c r="T20" s="138">
        <v>34.47</v>
      </c>
      <c r="U20" s="138">
        <v>33.729999999999997</v>
      </c>
      <c r="V20" s="138">
        <v>41.238999999999997</v>
      </c>
      <c r="W20" s="138">
        <v>32.07</v>
      </c>
      <c r="X20" s="138">
        <v>43.79</v>
      </c>
      <c r="Y20" s="138"/>
      <c r="Z20" s="23">
        <f t="shared" si="0"/>
        <v>37.952111111111115</v>
      </c>
    </row>
    <row r="21" spans="1:42" x14ac:dyDescent="0.25">
      <c r="A21" s="108" t="s">
        <v>157</v>
      </c>
      <c r="B21" s="49" t="s">
        <v>147</v>
      </c>
      <c r="C21" s="49" t="s">
        <v>148</v>
      </c>
      <c r="D21" s="49" t="s">
        <v>149</v>
      </c>
      <c r="E21" s="49" t="s">
        <v>150</v>
      </c>
      <c r="F21" s="49" t="s">
        <v>151</v>
      </c>
      <c r="G21" s="49" t="s">
        <v>152</v>
      </c>
      <c r="H21" s="49" t="s">
        <v>153</v>
      </c>
      <c r="I21" s="49" t="s">
        <v>154</v>
      </c>
      <c r="J21" s="49" t="s">
        <v>155</v>
      </c>
      <c r="K21" s="49" t="s">
        <v>156</v>
      </c>
      <c r="L21" s="49"/>
      <c r="N21" s="16" t="s">
        <v>18</v>
      </c>
      <c r="O21" s="136">
        <f>SUM(O9:O20)</f>
        <v>371.35999999999996</v>
      </c>
      <c r="P21" s="136">
        <f t="shared" ref="P21:Y21" si="6">SUM(P9:P20)</f>
        <v>352.56000000000006</v>
      </c>
      <c r="Q21" s="136">
        <f t="shared" si="6"/>
        <v>362.98499999999996</v>
      </c>
      <c r="R21" s="136">
        <f t="shared" si="6"/>
        <v>0</v>
      </c>
      <c r="S21" s="136">
        <f t="shared" si="6"/>
        <v>140.43</v>
      </c>
      <c r="T21" s="136">
        <f t="shared" si="6"/>
        <v>370.30999999999995</v>
      </c>
      <c r="U21" s="136">
        <f t="shared" si="6"/>
        <v>383.88000000000005</v>
      </c>
      <c r="V21" s="136">
        <f>SUM(V9:V20)</f>
        <v>399.93200000000002</v>
      </c>
      <c r="W21" s="136">
        <f t="shared" si="6"/>
        <v>413.62999999999988</v>
      </c>
      <c r="X21" s="136">
        <f t="shared" si="6"/>
        <v>475.23000000000008</v>
      </c>
      <c r="Y21" s="136">
        <f t="shared" si="6"/>
        <v>363.40500000000003</v>
      </c>
      <c r="Z21" s="22">
        <f t="shared" ref="T21:Z21" si="7">SUM(Z9:Z20)</f>
        <v>391.80213888888886</v>
      </c>
    </row>
    <row r="22" spans="1:42" x14ac:dyDescent="0.25">
      <c r="A22" s="108" t="s">
        <v>42</v>
      </c>
      <c r="F22" s="43">
        <f>O32</f>
        <v>47.32</v>
      </c>
      <c r="G22" s="43">
        <f>S31</f>
        <v>103.92</v>
      </c>
      <c r="H22" s="43">
        <f>W31</f>
        <v>109.66</v>
      </c>
      <c r="I22" s="43">
        <f>AA31</f>
        <v>104.792</v>
      </c>
      <c r="J22" s="43">
        <f>O38</f>
        <v>105.58</v>
      </c>
      <c r="K22" s="43">
        <f>S38</f>
        <v>86.51</v>
      </c>
      <c r="N22" s="140"/>
      <c r="O22" s="14">
        <f t="shared" ref="O22:V22" si="8">SUM(O9:O20)/12</f>
        <v>30.946666666666662</v>
      </c>
      <c r="P22" s="14">
        <f t="shared" si="8"/>
        <v>29.380000000000006</v>
      </c>
      <c r="Q22" s="14">
        <f t="shared" si="8"/>
        <v>30.248749999999998</v>
      </c>
      <c r="R22" s="14">
        <f t="shared" si="8"/>
        <v>0</v>
      </c>
      <c r="S22" s="14">
        <f>SUM(S9:S20)/4</f>
        <v>35.107500000000002</v>
      </c>
      <c r="T22" s="14">
        <f t="shared" si="8"/>
        <v>30.859166666666663</v>
      </c>
      <c r="U22" s="14">
        <f t="shared" si="8"/>
        <v>31.990000000000006</v>
      </c>
      <c r="V22" s="14">
        <f t="shared" si="8"/>
        <v>33.327666666666666</v>
      </c>
      <c r="W22" s="14">
        <f>SUM(W9:W20)/12</f>
        <v>34.469166666666659</v>
      </c>
      <c r="X22" s="14">
        <f>SUM(X9:X20)/12</f>
        <v>39.602500000000006</v>
      </c>
      <c r="Y22" s="72"/>
      <c r="Z22" s="55">
        <v>83.012568735271017</v>
      </c>
    </row>
    <row r="23" spans="1:42" x14ac:dyDescent="0.25">
      <c r="A23" s="108" t="s">
        <v>128</v>
      </c>
      <c r="F23" s="43"/>
      <c r="G23" s="43"/>
      <c r="H23" s="43"/>
      <c r="I23" s="43"/>
      <c r="J23" s="43"/>
      <c r="K23" s="43"/>
      <c r="N23" s="140" t="s">
        <v>19</v>
      </c>
      <c r="O23" s="20">
        <f>O22/$Z$16</f>
        <v>0.91688733341974815</v>
      </c>
      <c r="P23" s="20">
        <f>P22/$Z$16</f>
        <v>0.87047015906523739</v>
      </c>
      <c r="Q23" s="20">
        <f>Q22/$Z$16</f>
        <v>0.89620946984426786</v>
      </c>
      <c r="R23" s="20" t="e">
        <f>R22/N57:N68+$Z$16</f>
        <v>#VALUE!</v>
      </c>
      <c r="S23" s="20">
        <f>S22/$Z$16</f>
        <v>1.0401644353091497</v>
      </c>
      <c r="T23" s="20">
        <f>T22/$Z$16</f>
        <v>0.91429488485207611</v>
      </c>
      <c r="U23" s="20">
        <f>U22/$Z$16</f>
        <v>0.94779919634094423</v>
      </c>
      <c r="V23" s="20">
        <f>V22/$Z$16</f>
        <v>0.98743156244406172</v>
      </c>
      <c r="W23" s="20">
        <f>W22/$Z$16</f>
        <v>1.0212519057583218</v>
      </c>
      <c r="X23" s="20">
        <f>X22/$Z$16</f>
        <v>1.1733422217284228</v>
      </c>
      <c r="Y23" s="86"/>
      <c r="Z23" s="55">
        <v>38.702346041055719</v>
      </c>
    </row>
    <row r="24" spans="1:42" x14ac:dyDescent="0.25">
      <c r="A24" s="108" t="s">
        <v>43</v>
      </c>
      <c r="N24" s="140" t="s">
        <v>20</v>
      </c>
      <c r="O24" s="21">
        <v>0.04</v>
      </c>
      <c r="P24" s="21">
        <f>(P22/O22)-1</f>
        <v>-5.0624730719517119E-2</v>
      </c>
      <c r="Q24" s="21">
        <f>(Q22/P22)-1</f>
        <v>2.956943498978859E-2</v>
      </c>
      <c r="R24" s="21"/>
      <c r="S24" s="21"/>
      <c r="T24" s="21">
        <f>(T22/S22)-1</f>
        <v>-0.12100928101782638</v>
      </c>
      <c r="U24" s="21">
        <f>(U22/T22)-1</f>
        <v>3.6644973130620651E-2</v>
      </c>
      <c r="V24" s="21">
        <f>(V22/U22)-1</f>
        <v>4.1815150567885651E-2</v>
      </c>
      <c r="W24" s="21">
        <f>(W22/V22)-1</f>
        <v>3.4250822639848577E-2</v>
      </c>
      <c r="X24" s="21">
        <f>(X22/W22)-1</f>
        <v>0.14892536808258638</v>
      </c>
      <c r="Y24" s="87"/>
      <c r="Z24" s="55">
        <v>35.447214076246333</v>
      </c>
    </row>
    <row r="25" spans="1:42" x14ac:dyDescent="0.25">
      <c r="A25" s="49" t="s">
        <v>18</v>
      </c>
      <c r="F25" s="81">
        <f t="shared" ref="C25:L25" si="9">SUM(F22:F24)</f>
        <v>47.32</v>
      </c>
      <c r="G25" s="81">
        <f t="shared" si="9"/>
        <v>103.92</v>
      </c>
      <c r="H25" s="81">
        <f t="shared" si="9"/>
        <v>109.66</v>
      </c>
      <c r="I25" s="81">
        <f t="shared" si="9"/>
        <v>104.792</v>
      </c>
      <c r="J25" s="81">
        <f t="shared" si="9"/>
        <v>105.58</v>
      </c>
      <c r="K25" s="81">
        <f t="shared" si="9"/>
        <v>86.51</v>
      </c>
      <c r="N25" s="140" t="s">
        <v>36</v>
      </c>
      <c r="O25" s="55">
        <f>O21/O7</f>
        <v>0.15931359931359929</v>
      </c>
      <c r="P25" s="55">
        <f t="shared" ref="P25:W25" si="10">P21/P7</f>
        <v>0.15105398457583549</v>
      </c>
      <c r="Q25" s="55">
        <f t="shared" si="10"/>
        <v>0.15538741438356163</v>
      </c>
      <c r="R25" s="55">
        <f t="shared" si="10"/>
        <v>0</v>
      </c>
      <c r="S25" s="55">
        <f t="shared" si="10"/>
        <v>6.1189542483660132E-2</v>
      </c>
      <c r="T25" s="55">
        <f t="shared" si="10"/>
        <v>0.16107438016528924</v>
      </c>
      <c r="U25" s="55">
        <f t="shared" si="10"/>
        <v>0.15529126213592234</v>
      </c>
      <c r="V25" s="55">
        <f t="shared" si="10"/>
        <v>0.14660263929618769</v>
      </c>
      <c r="W25" s="55">
        <f t="shared" si="10"/>
        <v>0.16246268656716414</v>
      </c>
      <c r="X25" s="55">
        <f t="shared" ref="X25" si="11">X21/X7</f>
        <v>0.18104000000000003</v>
      </c>
      <c r="Z25" s="55">
        <v>157.16212885257306</v>
      </c>
    </row>
    <row r="26" spans="1:42" x14ac:dyDescent="0.25">
      <c r="AN26" s="49"/>
      <c r="AO26" s="49"/>
      <c r="AP26" s="49"/>
    </row>
    <row r="27" spans="1:42" x14ac:dyDescent="0.25">
      <c r="AN27" s="47"/>
      <c r="AO27" s="47"/>
      <c r="AP27" s="47"/>
    </row>
    <row r="28" spans="1:42" ht="14.4" thickBot="1" x14ac:dyDescent="0.3">
      <c r="A28" s="49" t="s">
        <v>140</v>
      </c>
      <c r="N28" s="73" t="s">
        <v>42</v>
      </c>
      <c r="AN28" s="47"/>
      <c r="AO28" s="47"/>
      <c r="AP28" s="47"/>
    </row>
    <row r="29" spans="1:42" ht="14.4" thickBot="1" x14ac:dyDescent="0.3">
      <c r="A29" s="108" t="s">
        <v>157</v>
      </c>
      <c r="B29" s="49" t="s">
        <v>147</v>
      </c>
      <c r="C29" s="49" t="s">
        <v>148</v>
      </c>
      <c r="D29" s="49" t="s">
        <v>149</v>
      </c>
      <c r="E29" s="49" t="s">
        <v>150</v>
      </c>
      <c r="F29" s="49" t="s">
        <v>151</v>
      </c>
      <c r="G29" s="49" t="s">
        <v>152</v>
      </c>
      <c r="H29" s="49" t="s">
        <v>153</v>
      </c>
      <c r="I29" s="49" t="s">
        <v>154</v>
      </c>
      <c r="J29" s="49" t="s">
        <v>155</v>
      </c>
      <c r="K29" s="49" t="s">
        <v>156</v>
      </c>
      <c r="L29" s="49"/>
      <c r="N29" s="49">
        <v>2015</v>
      </c>
      <c r="R29" s="49">
        <v>2016</v>
      </c>
      <c r="S29" s="147" t="s">
        <v>23</v>
      </c>
      <c r="T29" s="28" t="s">
        <v>24</v>
      </c>
      <c r="V29" s="49">
        <v>2017</v>
      </c>
      <c r="W29" s="147" t="s">
        <v>23</v>
      </c>
      <c r="X29" s="28" t="s">
        <v>24</v>
      </c>
      <c r="Z29" s="49">
        <v>2018</v>
      </c>
      <c r="AA29" s="147" t="s">
        <v>23</v>
      </c>
      <c r="AB29" s="28" t="s">
        <v>24</v>
      </c>
      <c r="AN29" s="47"/>
      <c r="AO29" s="47"/>
      <c r="AP29" s="47"/>
    </row>
    <row r="30" spans="1:42" ht="14.4" thickBot="1" x14ac:dyDescent="0.3">
      <c r="A30" s="108" t="s">
        <v>42</v>
      </c>
      <c r="B30" s="108">
        <v>371.36</v>
      </c>
      <c r="C30" s="108">
        <v>352.56</v>
      </c>
      <c r="D30" s="108">
        <v>362.98500000000001</v>
      </c>
      <c r="F30" s="141">
        <v>64.099999999999994</v>
      </c>
      <c r="G30" s="141">
        <v>183.4</v>
      </c>
      <c r="H30" s="141">
        <v>192.9</v>
      </c>
      <c r="I30" s="141">
        <v>204.1</v>
      </c>
      <c r="J30" s="141">
        <v>211.4</v>
      </c>
      <c r="K30" s="141">
        <v>286.60000000000002</v>
      </c>
      <c r="O30" s="25" t="s">
        <v>18</v>
      </c>
      <c r="P30" s="27" t="s">
        <v>24</v>
      </c>
      <c r="R30" t="s">
        <v>37</v>
      </c>
      <c r="S30" s="145">
        <v>183.37</v>
      </c>
      <c r="T30" s="40">
        <f>S30/$S$33</f>
        <v>0.49517971429342983</v>
      </c>
      <c r="V30" t="s">
        <v>37</v>
      </c>
      <c r="W30" s="145">
        <v>192.87</v>
      </c>
      <c r="X30" s="40">
        <f>W30/$W$33</f>
        <v>0.50242263207252269</v>
      </c>
      <c r="Z30" t="s">
        <v>37</v>
      </c>
      <c r="AA30" s="145">
        <v>204.08</v>
      </c>
      <c r="AB30" s="40">
        <f>AA30/$AA$33</f>
        <v>0.51028674874728708</v>
      </c>
      <c r="AN30" s="47"/>
      <c r="AO30" s="47"/>
      <c r="AP30" s="47"/>
    </row>
    <row r="31" spans="1:42" x14ac:dyDescent="0.25">
      <c r="A31" s="108" t="s">
        <v>128</v>
      </c>
      <c r="F31" s="141"/>
      <c r="G31" s="141"/>
      <c r="H31" s="141">
        <f>P67</f>
        <v>41.375</v>
      </c>
      <c r="I31" s="141">
        <f>Q67</f>
        <v>57.545000000000002</v>
      </c>
      <c r="J31" s="141">
        <f>R67</f>
        <v>53.008000000000003</v>
      </c>
      <c r="K31" s="141">
        <f>S67</f>
        <v>45.856000000000002</v>
      </c>
      <c r="N31" t="s">
        <v>37</v>
      </c>
      <c r="O31" s="145">
        <v>64.11</v>
      </c>
      <c r="P31" s="31">
        <f>O31/$O$34</f>
        <v>0.45652638325144196</v>
      </c>
      <c r="R31" t="s">
        <v>27</v>
      </c>
      <c r="S31" s="145">
        <v>103.92</v>
      </c>
      <c r="T31" s="40">
        <f>S31/$S$33</f>
        <v>0.28062974264805163</v>
      </c>
      <c r="V31" t="s">
        <v>27</v>
      </c>
      <c r="W31" s="145">
        <v>109.66</v>
      </c>
      <c r="X31" s="40">
        <f>W31/$W$33</f>
        <v>0.28566218609982286</v>
      </c>
      <c r="Z31" t="s">
        <v>27</v>
      </c>
      <c r="AA31" s="145">
        <v>104.792</v>
      </c>
      <c r="AB31" s="40">
        <f>AA31/$AA$33</f>
        <v>0.26202454417250931</v>
      </c>
      <c r="AN31" s="47"/>
      <c r="AO31" s="47"/>
      <c r="AP31" s="47"/>
    </row>
    <row r="32" spans="1:42" ht="14.4" thickBot="1" x14ac:dyDescent="0.3">
      <c r="A32" s="108" t="s">
        <v>43</v>
      </c>
      <c r="H32" s="141">
        <f>P46</f>
        <v>97.88</v>
      </c>
      <c r="I32" s="141">
        <f>Q46</f>
        <v>108.05800000000001</v>
      </c>
      <c r="J32" s="141">
        <f>R46</f>
        <v>120.73</v>
      </c>
      <c r="K32" s="141">
        <f>S46</f>
        <v>110.72</v>
      </c>
      <c r="N32" t="s">
        <v>27</v>
      </c>
      <c r="O32" s="145">
        <v>47.32</v>
      </c>
      <c r="P32" s="31">
        <f>O32/$O$34</f>
        <v>0.33696503596097699</v>
      </c>
      <c r="R32" t="s">
        <v>38</v>
      </c>
      <c r="S32" s="145">
        <v>83.02</v>
      </c>
      <c r="T32" s="40">
        <f>S32/$S$33</f>
        <v>0.22419054305851852</v>
      </c>
      <c r="U32" s="49"/>
      <c r="V32" t="s">
        <v>38</v>
      </c>
      <c r="W32" s="145">
        <v>81.349999999999994</v>
      </c>
      <c r="X32" s="40">
        <f>W32/$W$33</f>
        <v>0.21191518182765445</v>
      </c>
      <c r="Z32" t="s">
        <v>38</v>
      </c>
      <c r="AA32" s="145">
        <v>91.06</v>
      </c>
      <c r="AB32" s="40">
        <f>AA32/$AA$33</f>
        <v>0.22768870708020364</v>
      </c>
    </row>
    <row r="33" spans="1:40" ht="14.4" thickBot="1" x14ac:dyDescent="0.3">
      <c r="A33" s="49" t="s">
        <v>18</v>
      </c>
      <c r="B33" s="148">
        <f>SUM(B30:B32)</f>
        <v>371.36</v>
      </c>
      <c r="C33" s="148">
        <f t="shared" ref="C33:K33" si="12">SUM(C30:C32)</f>
        <v>352.56</v>
      </c>
      <c r="D33" s="148">
        <f t="shared" si="12"/>
        <v>362.98500000000001</v>
      </c>
      <c r="E33" s="148"/>
      <c r="F33" s="148">
        <f t="shared" si="12"/>
        <v>64.099999999999994</v>
      </c>
      <c r="G33" s="148">
        <f t="shared" si="12"/>
        <v>183.4</v>
      </c>
      <c r="H33" s="148">
        <f>SUM(H30:H32)</f>
        <v>332.15499999999997</v>
      </c>
      <c r="I33" s="148">
        <f>SUM(I30:I32)</f>
        <v>369.70299999999997</v>
      </c>
      <c r="J33" s="148">
        <f>SUM(J30:J32)</f>
        <v>385.13800000000003</v>
      </c>
      <c r="K33" s="148">
        <f>SUM(K30:K32)</f>
        <v>443.17600000000004</v>
      </c>
      <c r="N33" t="s">
        <v>38</v>
      </c>
      <c r="O33" s="145">
        <v>29</v>
      </c>
      <c r="P33" s="31">
        <f>O33/$O$34</f>
        <v>0.206508580787581</v>
      </c>
      <c r="S33" s="146">
        <f>SUM(S30:S32)</f>
        <v>370.31</v>
      </c>
      <c r="T33" s="41">
        <f>SUM(T30:T32)</f>
        <v>1</v>
      </c>
      <c r="V33" s="31"/>
      <c r="W33" s="146">
        <f>SUM(W30:W32)</f>
        <v>383.88</v>
      </c>
      <c r="X33" s="41">
        <f>SUM(X30:X32)</f>
        <v>1</v>
      </c>
      <c r="AA33" s="146">
        <v>399.93200000000002</v>
      </c>
      <c r="AB33" s="41">
        <f>SUM(AB30:AB32)</f>
        <v>1</v>
      </c>
      <c r="AC33" s="72"/>
      <c r="AD33" s="72"/>
    </row>
    <row r="34" spans="1:40" ht="14.4" thickBot="1" x14ac:dyDescent="0.3">
      <c r="O34" s="146">
        <f>SUM(O31:O33)</f>
        <v>140.43</v>
      </c>
      <c r="P34" s="52">
        <f>SUM(P31:P33)</f>
        <v>1</v>
      </c>
      <c r="V34" s="78"/>
      <c r="Z34" s="72"/>
      <c r="AA34" s="72"/>
      <c r="AB34" s="72"/>
      <c r="AC34" s="72"/>
      <c r="AD34" s="72"/>
    </row>
    <row r="35" spans="1:40" ht="14.4" thickBot="1" x14ac:dyDescent="0.3">
      <c r="N35" s="23"/>
      <c r="O35" s="23"/>
      <c r="P35" s="23"/>
      <c r="V35" s="78"/>
      <c r="Z35" s="72"/>
      <c r="AA35" s="72"/>
      <c r="AB35" s="72"/>
      <c r="AC35" s="72"/>
      <c r="AD35" s="72"/>
      <c r="AN35" s="108"/>
    </row>
    <row r="36" spans="1:40" ht="14.4" thickBot="1" x14ac:dyDescent="0.3">
      <c r="A36" s="49" t="s">
        <v>141</v>
      </c>
      <c r="N36" s="49">
        <v>2019</v>
      </c>
      <c r="O36" s="147" t="s">
        <v>23</v>
      </c>
      <c r="P36" s="28" t="s">
        <v>24</v>
      </c>
      <c r="R36" s="49">
        <v>2020</v>
      </c>
      <c r="S36" s="147" t="s">
        <v>23</v>
      </c>
      <c r="T36" s="28" t="s">
        <v>24</v>
      </c>
      <c r="V36" s="78"/>
      <c r="Z36" s="72"/>
      <c r="AA36" s="72"/>
      <c r="AB36" s="72"/>
      <c r="AC36" s="72"/>
      <c r="AD36" s="72"/>
      <c r="AN36" s="108"/>
    </row>
    <row r="37" spans="1:40" x14ac:dyDescent="0.25">
      <c r="A37" s="108" t="s">
        <v>157</v>
      </c>
      <c r="B37" s="49" t="s">
        <v>147</v>
      </c>
      <c r="C37" s="49" t="s">
        <v>148</v>
      </c>
      <c r="D37" s="49" t="s">
        <v>149</v>
      </c>
      <c r="E37" s="49" t="s">
        <v>150</v>
      </c>
      <c r="F37" s="49" t="s">
        <v>151</v>
      </c>
      <c r="G37" s="49" t="s">
        <v>152</v>
      </c>
      <c r="H37" s="49" t="s">
        <v>153</v>
      </c>
      <c r="I37" s="49" t="s">
        <v>154</v>
      </c>
      <c r="J37" s="49" t="s">
        <v>155</v>
      </c>
      <c r="K37" s="49" t="s">
        <v>156</v>
      </c>
      <c r="L37" s="49"/>
      <c r="N37" t="s">
        <v>37</v>
      </c>
      <c r="O37" s="145">
        <v>211.35</v>
      </c>
      <c r="P37" s="40">
        <f>O37/$O$40</f>
        <v>0.51096390493919686</v>
      </c>
      <c r="R37" t="s">
        <v>37</v>
      </c>
      <c r="S37" s="145">
        <v>286.57</v>
      </c>
      <c r="T37" s="40">
        <f>S37/$S$40</f>
        <v>0.60301327778128477</v>
      </c>
      <c r="V37" s="78"/>
      <c r="Z37" s="72"/>
      <c r="AA37" s="72"/>
      <c r="AB37" s="72"/>
      <c r="AC37" s="72"/>
      <c r="AD37" s="72"/>
      <c r="AN37" s="108"/>
    </row>
    <row r="38" spans="1:40" x14ac:dyDescent="0.25">
      <c r="A38" s="108" t="s">
        <v>42</v>
      </c>
      <c r="F38" s="141">
        <f>O33</f>
        <v>29</v>
      </c>
      <c r="G38" s="141">
        <v>83</v>
      </c>
      <c r="H38" s="141">
        <v>81.400000000000006</v>
      </c>
      <c r="I38" s="141">
        <v>91.1</v>
      </c>
      <c r="J38" s="141">
        <v>96.7</v>
      </c>
      <c r="K38" s="141">
        <v>102.2</v>
      </c>
      <c r="N38" t="s">
        <v>27</v>
      </c>
      <c r="O38" s="145">
        <v>105.58</v>
      </c>
      <c r="P38" s="40">
        <f>O38/$O$40</f>
        <v>0.25525227860648403</v>
      </c>
      <c r="R38" t="s">
        <v>27</v>
      </c>
      <c r="S38" s="145">
        <v>86.51</v>
      </c>
      <c r="T38" s="40">
        <f>S38/$S$40</f>
        <v>0.18203817099088862</v>
      </c>
      <c r="V38" s="78"/>
      <c r="AN38" s="108"/>
    </row>
    <row r="39" spans="1:40" ht="14.4" thickBot="1" x14ac:dyDescent="0.3">
      <c r="A39" s="108" t="s">
        <v>128</v>
      </c>
      <c r="F39" s="141"/>
      <c r="G39" s="141"/>
      <c r="H39" s="141">
        <f>P68</f>
        <v>14.57</v>
      </c>
      <c r="I39" s="141">
        <f>Q68</f>
        <v>16.21</v>
      </c>
      <c r="J39" s="141">
        <f>R68</f>
        <v>15.17</v>
      </c>
      <c r="K39" s="141">
        <f>S68</f>
        <v>12.162000000000001</v>
      </c>
      <c r="N39" t="s">
        <v>38</v>
      </c>
      <c r="O39" s="145">
        <v>96.7</v>
      </c>
      <c r="P39" s="40">
        <f>O39/$O$40</f>
        <v>0.23378381645431909</v>
      </c>
      <c r="R39" t="s">
        <v>38</v>
      </c>
      <c r="S39" s="145">
        <v>102.15</v>
      </c>
      <c r="T39" s="40">
        <f>S39/$S$40</f>
        <v>0.21494855122782652</v>
      </c>
      <c r="V39" s="78"/>
      <c r="Z39" s="72"/>
      <c r="AA39" s="72"/>
      <c r="AB39" s="72"/>
      <c r="AC39" s="72"/>
      <c r="AD39" s="72"/>
      <c r="AN39" s="108"/>
    </row>
    <row r="40" spans="1:40" ht="14.4" thickBot="1" x14ac:dyDescent="0.3">
      <c r="A40" s="108" t="s">
        <v>43</v>
      </c>
      <c r="H40" s="141">
        <f>P47</f>
        <v>39.590000000000003</v>
      </c>
      <c r="I40" s="141">
        <f>Q47</f>
        <v>34.4</v>
      </c>
      <c r="J40" s="141">
        <f>R47</f>
        <v>37.18</v>
      </c>
      <c r="K40" s="141">
        <f>S47</f>
        <v>34.49</v>
      </c>
      <c r="O40" s="146">
        <f>SUM(O37:O39)</f>
        <v>413.63</v>
      </c>
      <c r="P40" s="41">
        <f>SUM(P37:P39)</f>
        <v>1</v>
      </c>
      <c r="S40" s="146">
        <f>SUM(S37:S39)</f>
        <v>475.23</v>
      </c>
      <c r="T40" s="41">
        <f>SUM(T37:T39)</f>
        <v>0.99999999999999989</v>
      </c>
      <c r="V40" s="78"/>
      <c r="Z40" s="72"/>
      <c r="AA40" s="72"/>
      <c r="AB40" s="72"/>
      <c r="AC40" s="72"/>
      <c r="AD40" s="72"/>
    </row>
    <row r="41" spans="1:40" x14ac:dyDescent="0.25">
      <c r="A41" s="49" t="s">
        <v>18</v>
      </c>
      <c r="F41" s="148">
        <f t="shared" ref="F41" si="13">SUM(F38:F40)</f>
        <v>29</v>
      </c>
      <c r="G41" s="148">
        <f t="shared" ref="G41" si="14">SUM(G38:G40)</f>
        <v>83</v>
      </c>
      <c r="H41" s="148">
        <f>SUM(H38:H40)</f>
        <v>135.56</v>
      </c>
      <c r="I41" s="148">
        <f t="shared" ref="I41:K41" si="15">SUM(I38:I40)</f>
        <v>141.71</v>
      </c>
      <c r="J41" s="148">
        <f t="shared" si="15"/>
        <v>149.05000000000001</v>
      </c>
      <c r="K41" s="148">
        <f t="shared" si="15"/>
        <v>148.852</v>
      </c>
      <c r="N41" s="42"/>
      <c r="O41" s="42"/>
      <c r="P41" s="23"/>
      <c r="V41" s="78"/>
      <c r="Z41" s="72"/>
      <c r="AA41" s="72"/>
      <c r="AB41" s="72"/>
      <c r="AC41" s="72"/>
      <c r="AD41" s="72"/>
    </row>
    <row r="42" spans="1:40" x14ac:dyDescent="0.25">
      <c r="L42"/>
      <c r="Z42" s="72"/>
      <c r="AA42" s="72"/>
      <c r="AB42" s="72"/>
      <c r="AC42" s="72"/>
      <c r="AD42" s="72"/>
    </row>
    <row r="43" spans="1:40" ht="19.8" thickBot="1" x14ac:dyDescent="0.4">
      <c r="A43" s="49" t="s">
        <v>159</v>
      </c>
      <c r="L43" s="49"/>
      <c r="N43" s="135" t="s">
        <v>43</v>
      </c>
      <c r="O43" s="135"/>
      <c r="Z43" s="37"/>
      <c r="AA43" s="37"/>
      <c r="AB43" s="37"/>
      <c r="AC43" s="37"/>
      <c r="AD43" s="37"/>
    </row>
    <row r="44" spans="1:40" ht="14.4" thickTop="1" x14ac:dyDescent="0.25">
      <c r="A44" s="49" t="s">
        <v>158</v>
      </c>
      <c r="B44" s="49" t="s">
        <v>147</v>
      </c>
      <c r="C44" s="49" t="s">
        <v>148</v>
      </c>
      <c r="D44" s="49" t="s">
        <v>149</v>
      </c>
      <c r="E44" s="49" t="s">
        <v>150</v>
      </c>
      <c r="F44" s="49" t="s">
        <v>151</v>
      </c>
      <c r="G44" s="49" t="s">
        <v>152</v>
      </c>
      <c r="H44" s="49" t="s">
        <v>153</v>
      </c>
      <c r="I44" s="49" t="s">
        <v>154</v>
      </c>
      <c r="J44" s="49" t="s">
        <v>155</v>
      </c>
      <c r="K44" s="49" t="s">
        <v>156</v>
      </c>
    </row>
    <row r="45" spans="1:40" ht="17.399999999999999" thickBot="1" x14ac:dyDescent="0.35">
      <c r="A45" s="49" t="s">
        <v>40</v>
      </c>
      <c r="B45" s="117">
        <f>B22/B18</f>
        <v>0</v>
      </c>
      <c r="C45" s="117">
        <f>C22/C18</f>
        <v>0</v>
      </c>
      <c r="D45" s="117">
        <f>D22/D18</f>
        <v>0</v>
      </c>
      <c r="E45" s="117"/>
      <c r="F45" s="117"/>
      <c r="G45" s="117">
        <f>G22/G18</f>
        <v>0.28062974264805168</v>
      </c>
      <c r="H45" s="117">
        <f>H22/H18</f>
        <v>0.18995487575676212</v>
      </c>
      <c r="I45" s="117">
        <f>I22/I18</f>
        <v>0.17007684879370927</v>
      </c>
      <c r="J45" s="117">
        <f>J22/J18</f>
        <v>0.16504224537489354</v>
      </c>
      <c r="K45" s="117">
        <f>K22/K18</f>
        <v>0.12750973531154469</v>
      </c>
      <c r="L45" s="117"/>
      <c r="O45" s="130"/>
      <c r="P45" s="130">
        <v>2017</v>
      </c>
      <c r="Q45" s="130">
        <v>2018</v>
      </c>
      <c r="R45" s="130">
        <v>2019</v>
      </c>
      <c r="S45" s="130">
        <v>2020</v>
      </c>
      <c r="T45" s="130">
        <v>2021</v>
      </c>
    </row>
    <row r="46" spans="1:40" ht="18" thickTop="1" thickBot="1" x14ac:dyDescent="0.35">
      <c r="A46" s="49" t="s">
        <v>41</v>
      </c>
      <c r="B46" s="117">
        <f>B33/B18</f>
        <v>1.0000000000000002</v>
      </c>
      <c r="C46" s="117">
        <f>C33/C18</f>
        <v>0.99999999999999989</v>
      </c>
      <c r="D46" s="117">
        <f>D33/D18</f>
        <v>1.0000000000000002</v>
      </c>
      <c r="E46" s="117"/>
      <c r="F46" s="117"/>
      <c r="G46" s="117">
        <f>G33/G18</f>
        <v>0.49526072749858235</v>
      </c>
      <c r="H46" s="117">
        <f>H33/H18</f>
        <v>0.57536441507374902</v>
      </c>
      <c r="I46" s="117">
        <f>I33/I18</f>
        <v>0.60002596791339702</v>
      </c>
      <c r="J46" s="117">
        <f>J33/J18</f>
        <v>0.60204622370899552</v>
      </c>
      <c r="K46" s="117">
        <f>K33/K18</f>
        <v>0.65321066300345787</v>
      </c>
      <c r="O46" s="130" t="s">
        <v>41</v>
      </c>
      <c r="P46" s="78">
        <v>97.88</v>
      </c>
      <c r="Q46" s="47">
        <v>108.05800000000001</v>
      </c>
      <c r="R46" s="47">
        <v>120.73</v>
      </c>
      <c r="S46" s="47">
        <v>110.72</v>
      </c>
      <c r="T46" s="108"/>
      <c r="U46" s="49"/>
      <c r="V46" s="49"/>
      <c r="W46" s="49"/>
    </row>
    <row r="47" spans="1:40" ht="18" thickTop="1" thickBot="1" x14ac:dyDescent="0.35">
      <c r="A47" s="49" t="s">
        <v>39</v>
      </c>
      <c r="B47" s="117">
        <f>B41/B18</f>
        <v>0</v>
      </c>
      <c r="C47" s="117">
        <f>C41/C18</f>
        <v>0</v>
      </c>
      <c r="D47" s="117">
        <f>D41/D18</f>
        <v>0</v>
      </c>
      <c r="E47" s="117"/>
      <c r="F47" s="117"/>
      <c r="G47" s="117">
        <f>G41/G18</f>
        <v>0.22413653425508362</v>
      </c>
      <c r="H47" s="117">
        <f>H41/H18</f>
        <v>0.23481928649996966</v>
      </c>
      <c r="I47" s="117">
        <f>I41/I18</f>
        <v>0.22999456296813253</v>
      </c>
      <c r="J47" s="117">
        <f>J41/J18</f>
        <v>0.23299438030998185</v>
      </c>
      <c r="K47" s="117">
        <f>K41/K18</f>
        <v>0.21939751613217029</v>
      </c>
      <c r="L47"/>
      <c r="O47" s="130" t="s">
        <v>39</v>
      </c>
      <c r="P47" s="78">
        <v>39.590000000000003</v>
      </c>
      <c r="Q47" s="47">
        <v>34.4</v>
      </c>
      <c r="R47" s="47">
        <v>37.18</v>
      </c>
      <c r="S47" s="47">
        <v>34.49</v>
      </c>
    </row>
    <row r="48" spans="1:40" ht="15" thickTop="1" thickBot="1" x14ac:dyDescent="0.3">
      <c r="B48" s="118">
        <f>SUM(B45:B47)</f>
        <v>1.0000000000000002</v>
      </c>
      <c r="C48" s="118">
        <f t="shared" ref="C48:K48" si="16">SUM(C45:C47)</f>
        <v>0.99999999999999989</v>
      </c>
      <c r="D48" s="118">
        <f t="shared" si="16"/>
        <v>1.0000000000000002</v>
      </c>
      <c r="E48" s="118"/>
      <c r="F48" s="118"/>
      <c r="G48" s="118">
        <f t="shared" si="16"/>
        <v>1.0000270044017177</v>
      </c>
      <c r="H48" s="118">
        <f t="shared" si="16"/>
        <v>1.0001385773304807</v>
      </c>
      <c r="I48" s="118">
        <f t="shared" si="16"/>
        <v>1.0000973796752388</v>
      </c>
      <c r="J48" s="118">
        <f t="shared" si="16"/>
        <v>1.0000828493938709</v>
      </c>
      <c r="K48" s="118">
        <f t="shared" si="16"/>
        <v>1.000117914447173</v>
      </c>
      <c r="L48"/>
      <c r="O48" s="131" t="s">
        <v>18</v>
      </c>
      <c r="P48" s="133">
        <f>SUM(P46:P47)</f>
        <v>137.47</v>
      </c>
      <c r="Q48" s="133">
        <f t="shared" ref="Q48:S48" si="17">SUM(Q46:Q47)</f>
        <v>142.458</v>
      </c>
      <c r="R48" s="133">
        <f t="shared" si="17"/>
        <v>157.91</v>
      </c>
      <c r="S48" s="133">
        <f t="shared" si="17"/>
        <v>145.21</v>
      </c>
      <c r="T48" s="131"/>
      <c r="Z48" s="31"/>
      <c r="AA48" s="31"/>
      <c r="AB48" s="31"/>
      <c r="AC48" s="31"/>
      <c r="AD48" s="31"/>
    </row>
    <row r="49" spans="1:44" ht="14.4" thickTop="1" x14ac:dyDescent="0.25">
      <c r="L49"/>
      <c r="T49" s="49"/>
      <c r="Z49" s="31"/>
      <c r="AA49" s="31"/>
      <c r="AB49" s="31"/>
      <c r="AC49" s="31"/>
      <c r="AD49" s="31"/>
    </row>
    <row r="50" spans="1:44" ht="17.399999999999999" thickBot="1" x14ac:dyDescent="0.35">
      <c r="O50" s="130"/>
      <c r="P50" s="130">
        <v>2017</v>
      </c>
      <c r="Q50" s="130">
        <v>2018</v>
      </c>
      <c r="R50" s="130">
        <v>2019</v>
      </c>
      <c r="S50" s="130">
        <v>2020</v>
      </c>
      <c r="T50" s="130">
        <v>2021</v>
      </c>
      <c r="Z50" s="72"/>
      <c r="AA50" s="72"/>
      <c r="AB50" s="72"/>
      <c r="AC50" s="72"/>
      <c r="AD50" s="72"/>
    </row>
    <row r="51" spans="1:44" ht="18" thickTop="1" thickBot="1" x14ac:dyDescent="0.35">
      <c r="A51" s="49" t="s">
        <v>145</v>
      </c>
      <c r="L51"/>
      <c r="O51" s="130" t="s">
        <v>127</v>
      </c>
      <c r="P51" s="108">
        <v>915</v>
      </c>
      <c r="Q51" s="108">
        <v>962</v>
      </c>
      <c r="R51" s="108">
        <v>894</v>
      </c>
      <c r="S51" s="108">
        <v>862</v>
      </c>
      <c r="T51" s="108">
        <v>852</v>
      </c>
      <c r="Z51" s="72"/>
      <c r="AA51" s="72"/>
      <c r="AB51" s="72"/>
      <c r="AC51" s="72"/>
      <c r="AD51" s="72"/>
    </row>
    <row r="52" spans="1:44" ht="18" thickTop="1" thickBot="1" x14ac:dyDescent="0.35">
      <c r="A52" s="108" t="s">
        <v>157</v>
      </c>
      <c r="B52" s="49" t="s">
        <v>147</v>
      </c>
      <c r="C52" s="49" t="s">
        <v>148</v>
      </c>
      <c r="D52" s="49" t="s">
        <v>149</v>
      </c>
      <c r="E52" s="49" t="s">
        <v>150</v>
      </c>
      <c r="F52" s="49" t="s">
        <v>151</v>
      </c>
      <c r="G52" s="49" t="s">
        <v>152</v>
      </c>
      <c r="H52" s="49" t="s">
        <v>153</v>
      </c>
      <c r="I52" s="49" t="s">
        <v>154</v>
      </c>
      <c r="J52" s="49" t="s">
        <v>155</v>
      </c>
      <c r="K52" s="49" t="s">
        <v>156</v>
      </c>
      <c r="L52" s="49"/>
      <c r="O52" s="130" t="s">
        <v>139</v>
      </c>
      <c r="P52" s="47">
        <f>P46/P51*1000</f>
        <v>106.97267759562841</v>
      </c>
      <c r="Q52" s="47">
        <f>Q46/Q51*1000</f>
        <v>112.32640332640334</v>
      </c>
      <c r="R52" s="47">
        <f>R46/R51*1000</f>
        <v>135.04474272930651</v>
      </c>
      <c r="S52" s="47">
        <f>S46/S51*1000</f>
        <v>128.44547563805102</v>
      </c>
      <c r="T52" s="47"/>
      <c r="Z52" s="72"/>
      <c r="AA52" s="72"/>
      <c r="AB52" s="72"/>
      <c r="AC52" s="72"/>
      <c r="AD52" s="72"/>
    </row>
    <row r="53" spans="1:44" ht="18" thickTop="1" thickBot="1" x14ac:dyDescent="0.35">
      <c r="A53" s="49" t="s">
        <v>42</v>
      </c>
      <c r="B53" s="142">
        <f>B15/B7</f>
        <v>0.15931359931359929</v>
      </c>
      <c r="C53" s="142">
        <f>C15/C7</f>
        <v>0.15105398457583549</v>
      </c>
      <c r="D53" s="142">
        <f>D15/D7</f>
        <v>0.15538741438356163</v>
      </c>
      <c r="E53" s="142">
        <f>E15/E7</f>
        <v>0</v>
      </c>
      <c r="F53" s="142">
        <f>F15/F7</f>
        <v>6.1189542483660132E-2</v>
      </c>
      <c r="G53" s="142">
        <f>G15/G7</f>
        <v>0.16107438016528924</v>
      </c>
      <c r="H53" s="142">
        <f>H15/H7</f>
        <v>0.15529126213592234</v>
      </c>
      <c r="I53" s="142">
        <f>I15/I7</f>
        <v>0.14660263929618769</v>
      </c>
      <c r="J53" s="142">
        <f>J15/J7</f>
        <v>0.16246268656716414</v>
      </c>
      <c r="K53" s="142">
        <f>K15/K7</f>
        <v>0.18104000000000003</v>
      </c>
      <c r="O53" s="130" t="s">
        <v>138</v>
      </c>
      <c r="P53" s="47">
        <f>P47/P51*1000</f>
        <v>43.267759562841533</v>
      </c>
      <c r="Q53" s="47">
        <f>Q47/Q51*1000</f>
        <v>35.758835758835758</v>
      </c>
      <c r="R53" s="47">
        <f>R47/R51*1000</f>
        <v>41.588366890380314</v>
      </c>
      <c r="S53" s="47">
        <f>S47/S51*1000</f>
        <v>40.011600928074252</v>
      </c>
      <c r="T53" s="47"/>
      <c r="Z53" s="72"/>
      <c r="AA53" s="72"/>
      <c r="AB53" s="72"/>
      <c r="AC53" s="72"/>
      <c r="AD53" s="72"/>
      <c r="AN53" s="108"/>
      <c r="AO53" s="108"/>
      <c r="AP53" s="108"/>
      <c r="AQ53" s="108"/>
      <c r="AR53" s="108"/>
    </row>
    <row r="54" spans="1:44" ht="15" thickTop="1" thickBot="1" x14ac:dyDescent="0.3">
      <c r="A54" s="49" t="s">
        <v>128</v>
      </c>
      <c r="B54" s="142"/>
      <c r="C54" s="142"/>
      <c r="D54" s="142"/>
      <c r="E54" s="142"/>
      <c r="F54" s="142"/>
      <c r="G54" s="142"/>
      <c r="H54" s="142">
        <f>H16/H8</f>
        <v>0.13163529411764707</v>
      </c>
      <c r="I54" s="142">
        <f>I16/I8</f>
        <v>0.14960446247464501</v>
      </c>
      <c r="J54" s="142">
        <f>J16/J8</f>
        <v>0.13580677290836654</v>
      </c>
      <c r="K54" s="142">
        <f>K16/K8</f>
        <v>0.11443392504930966</v>
      </c>
      <c r="O54" s="131" t="s">
        <v>137</v>
      </c>
      <c r="P54" s="134">
        <f>P48/P51*1000</f>
        <v>150.24043715846994</v>
      </c>
      <c r="Q54" s="134">
        <f t="shared" ref="Q54:S54" si="18">Q48/Q51*1000</f>
        <v>148.08523908523907</v>
      </c>
      <c r="R54" s="134">
        <f t="shared" si="18"/>
        <v>176.63310961968679</v>
      </c>
      <c r="S54" s="134">
        <f t="shared" si="18"/>
        <v>168.45707656612529</v>
      </c>
      <c r="T54" s="134"/>
      <c r="Z54" s="37"/>
      <c r="AA54" s="37"/>
      <c r="AB54" s="37"/>
      <c r="AC54" s="37"/>
      <c r="AD54" s="37"/>
    </row>
    <row r="55" spans="1:44" ht="14.4" thickTop="1" x14ac:dyDescent="0.25">
      <c r="A55" s="49" t="s">
        <v>43</v>
      </c>
      <c r="B55" s="142"/>
      <c r="C55" s="142"/>
      <c r="D55" s="142"/>
      <c r="E55" s="142"/>
      <c r="F55" s="142"/>
      <c r="G55" s="142"/>
      <c r="H55" s="142">
        <f>H17/H9</f>
        <v>0.15024043715846994</v>
      </c>
      <c r="I55" s="142">
        <f>I17/I9</f>
        <v>0.14808523908523907</v>
      </c>
      <c r="J55" s="142">
        <f>J17/J9</f>
        <v>0.17663310961968678</v>
      </c>
      <c r="K55" s="142">
        <f>K17/K9</f>
        <v>0.1684570765661253</v>
      </c>
      <c r="Z55" s="31"/>
      <c r="AA55" s="31"/>
      <c r="AB55" s="31"/>
      <c r="AC55" s="31"/>
      <c r="AD55" s="31"/>
      <c r="AN55" s="49"/>
      <c r="AP55" s="49"/>
    </row>
    <row r="56" spans="1:44" x14ac:dyDescent="0.25">
      <c r="A56" s="49" t="s">
        <v>143</v>
      </c>
      <c r="B56" s="142">
        <f>B18/B10</f>
        <v>0.15931359931359929</v>
      </c>
      <c r="C56" s="142">
        <f>C18/C10</f>
        <v>0.15105398457583549</v>
      </c>
      <c r="D56" s="142">
        <f>D18/D10</f>
        <v>0.15538741438356163</v>
      </c>
      <c r="E56" s="142">
        <f>E18/E10</f>
        <v>0</v>
      </c>
      <c r="F56" s="142">
        <f>F18/F10</f>
        <v>6.1189542483660132E-2</v>
      </c>
      <c r="G56" s="142">
        <f>G18/G10</f>
        <v>0.16107438016528924</v>
      </c>
      <c r="H56" s="142">
        <f>H18/H10</f>
        <v>0.15144150052465899</v>
      </c>
      <c r="I56" s="142">
        <f>I18/I10</f>
        <v>0.14729739421467847</v>
      </c>
      <c r="J56" s="142">
        <f>J18/J10</f>
        <v>0.16228183663115167</v>
      </c>
      <c r="K56" s="142">
        <f>K18/K10</f>
        <v>0.16986930395593391</v>
      </c>
      <c r="L56"/>
      <c r="Z56" s="31"/>
      <c r="AA56" s="31"/>
      <c r="AB56" s="31"/>
      <c r="AC56" s="31"/>
      <c r="AD56" s="31"/>
      <c r="AN56" s="49"/>
      <c r="AP56" s="49"/>
    </row>
    <row r="57" spans="1:44" ht="17.399999999999999" thickBot="1" x14ac:dyDescent="0.35">
      <c r="A57" s="49"/>
      <c r="L57"/>
      <c r="O57" s="130"/>
      <c r="P57" s="130">
        <v>2017</v>
      </c>
      <c r="Q57" s="130">
        <v>2018</v>
      </c>
      <c r="R57" s="130">
        <v>2019</v>
      </c>
      <c r="S57" s="130">
        <v>2020</v>
      </c>
      <c r="T57" s="130">
        <v>2021</v>
      </c>
      <c r="Z57" s="31"/>
      <c r="AA57" s="31"/>
      <c r="AB57" s="31"/>
      <c r="AC57" s="31"/>
      <c r="AD57" s="31"/>
      <c r="AN57" s="47"/>
      <c r="AP57" s="49"/>
    </row>
    <row r="58" spans="1:44" ht="18" thickTop="1" thickBot="1" x14ac:dyDescent="0.35">
      <c r="O58" s="130" t="s">
        <v>41</v>
      </c>
      <c r="P58" s="117">
        <f>P46/P48</f>
        <v>0.71200989306757834</v>
      </c>
      <c r="Q58" s="117">
        <f t="shared" ref="Q58:S58" si="19">Q46/Q48</f>
        <v>0.75852531974336301</v>
      </c>
      <c r="R58" s="117">
        <f t="shared" si="19"/>
        <v>0.76454942688873417</v>
      </c>
      <c r="S58" s="117">
        <f t="shared" si="19"/>
        <v>0.76248192273259408</v>
      </c>
      <c r="T58" s="117"/>
      <c r="Z58" s="31"/>
      <c r="AA58" s="31"/>
      <c r="AB58" s="31"/>
      <c r="AC58" s="31"/>
      <c r="AD58" s="31"/>
      <c r="AN58" s="47"/>
      <c r="AP58" s="49"/>
    </row>
    <row r="59" spans="1:44" ht="18" thickTop="1" thickBot="1" x14ac:dyDescent="0.35">
      <c r="A59" s="49" t="s">
        <v>142</v>
      </c>
      <c r="L59" s="49"/>
      <c r="O59" s="130" t="s">
        <v>39</v>
      </c>
      <c r="P59" s="117">
        <f>P47/P48</f>
        <v>0.28799010693242166</v>
      </c>
      <c r="Q59" s="117">
        <f t="shared" ref="Q59:S59" si="20">Q47/Q48</f>
        <v>0.24147468025663704</v>
      </c>
      <c r="R59" s="117">
        <f t="shared" si="20"/>
        <v>0.23545057311126591</v>
      </c>
      <c r="S59" s="117">
        <f t="shared" si="20"/>
        <v>0.23751807726740581</v>
      </c>
      <c r="T59" s="117"/>
      <c r="Z59" s="31"/>
      <c r="AA59" s="31"/>
      <c r="AB59" s="31"/>
      <c r="AC59" s="31"/>
      <c r="AD59" s="31"/>
      <c r="AN59" s="47"/>
      <c r="AP59" s="49"/>
    </row>
    <row r="60" spans="1:44" ht="15" thickTop="1" thickBot="1" x14ac:dyDescent="0.3">
      <c r="A60" s="108" t="s">
        <v>146</v>
      </c>
      <c r="B60" s="49" t="s">
        <v>147</v>
      </c>
      <c r="C60" s="49" t="s">
        <v>148</v>
      </c>
      <c r="D60" s="49" t="s">
        <v>149</v>
      </c>
      <c r="E60" s="49" t="s">
        <v>150</v>
      </c>
      <c r="F60" s="49" t="s">
        <v>151</v>
      </c>
      <c r="G60" s="49" t="s">
        <v>152</v>
      </c>
      <c r="H60" s="49" t="s">
        <v>153</v>
      </c>
      <c r="I60" s="49" t="s">
        <v>154</v>
      </c>
      <c r="J60" s="49" t="s">
        <v>155</v>
      </c>
      <c r="K60" s="49" t="s">
        <v>156</v>
      </c>
      <c r="O60" s="131" t="s">
        <v>18</v>
      </c>
      <c r="P60" s="132">
        <f>SUM(P58:P59)</f>
        <v>1</v>
      </c>
      <c r="Q60" s="132">
        <f t="shared" ref="Q60:S60" si="21">SUM(Q58:Q59)</f>
        <v>1</v>
      </c>
      <c r="R60" s="132">
        <f t="shared" si="21"/>
        <v>1</v>
      </c>
      <c r="S60" s="132">
        <f t="shared" si="21"/>
        <v>0.99999999999999989</v>
      </c>
      <c r="T60" s="132"/>
      <c r="U60" s="49"/>
      <c r="V60" s="49"/>
      <c r="Z60" s="31"/>
      <c r="AA60" s="31"/>
      <c r="AB60" s="31"/>
      <c r="AC60" s="31"/>
      <c r="AD60" s="31"/>
      <c r="AN60" s="47"/>
      <c r="AP60" s="49"/>
    </row>
    <row r="61" spans="1:44" ht="14.4" thickTop="1" x14ac:dyDescent="0.25">
      <c r="A61" s="49" t="s">
        <v>40</v>
      </c>
      <c r="B61" s="55"/>
      <c r="C61" s="55"/>
      <c r="D61" s="55"/>
      <c r="E61" s="55"/>
      <c r="F61" s="55">
        <f>F25/F10</f>
        <v>2.0618736383442266E-2</v>
      </c>
      <c r="G61" s="55">
        <f>G25/G10</f>
        <v>4.5202261852979556E-2</v>
      </c>
      <c r="H61" s="55">
        <f>H25/H10</f>
        <v>2.8767051416579224E-2</v>
      </c>
      <c r="I61" s="55">
        <f>I25/I10</f>
        <v>2.5051876643557257E-2</v>
      </c>
      <c r="J61" s="55">
        <f>J25/J10</f>
        <v>2.678335870116692E-2</v>
      </c>
      <c r="K61" s="55">
        <f>K25/K10</f>
        <v>2.1659989984977469E-2</v>
      </c>
      <c r="L61" s="55"/>
      <c r="S61" s="51"/>
      <c r="Z61" s="31"/>
      <c r="AA61" s="31"/>
      <c r="AB61" s="31"/>
      <c r="AC61" s="31"/>
      <c r="AD61" s="31"/>
      <c r="AN61" s="47"/>
      <c r="AP61" s="49"/>
    </row>
    <row r="62" spans="1:44" x14ac:dyDescent="0.25">
      <c r="A62" s="49" t="s">
        <v>41</v>
      </c>
      <c r="B62" s="55">
        <f>B33/B10</f>
        <v>0.15931359931359931</v>
      </c>
      <c r="C62" s="55">
        <f>C33/C10</f>
        <v>0.15105398457583546</v>
      </c>
      <c r="D62" s="55">
        <f>D33/D10</f>
        <v>0.15538741438356166</v>
      </c>
      <c r="E62" s="55"/>
      <c r="F62" s="55">
        <f>F33/F10</f>
        <v>2.793028322440087E-2</v>
      </c>
      <c r="G62" s="55">
        <f>G33/G10</f>
        <v>7.9773814702044366E-2</v>
      </c>
      <c r="H62" s="55">
        <f>H33/H10</f>
        <v>8.7134050367261268E-2</v>
      </c>
      <c r="I62" s="55">
        <f>I33/I10</f>
        <v>8.8382261534783638E-2</v>
      </c>
      <c r="J62" s="55">
        <f>J33/J10</f>
        <v>9.7701166920345014E-2</v>
      </c>
      <c r="K62" s="55">
        <f>K33/K10</f>
        <v>0.11096044066099151</v>
      </c>
      <c r="Z62" s="72"/>
      <c r="AA62" s="72"/>
      <c r="AB62" s="72"/>
      <c r="AC62" s="72"/>
      <c r="AD62" s="72"/>
      <c r="AN62" s="47"/>
      <c r="AP62" s="49"/>
    </row>
    <row r="63" spans="1:44" x14ac:dyDescent="0.25">
      <c r="A63" s="49" t="s">
        <v>39</v>
      </c>
      <c r="B63" s="55"/>
      <c r="C63" s="55"/>
      <c r="D63" s="55"/>
      <c r="E63" s="55"/>
      <c r="F63" s="55">
        <f>F41/F10</f>
        <v>1.2636165577342049E-2</v>
      </c>
      <c r="G63" s="55">
        <f>G41/G10</f>
        <v>3.6102653327533707E-2</v>
      </c>
      <c r="H63" s="55">
        <f>H41/H10</f>
        <v>3.5561385099685205E-2</v>
      </c>
      <c r="I63" s="55">
        <f>I41/I10</f>
        <v>3.38775998087497E-2</v>
      </c>
      <c r="J63" s="55">
        <f>J41/J10</f>
        <v>3.7810755961440894E-2</v>
      </c>
      <c r="K63" s="55">
        <f>K41/K10</f>
        <v>3.7268903355032551E-2</v>
      </c>
      <c r="L63"/>
      <c r="P63" s="49"/>
      <c r="Q63" s="49"/>
      <c r="R63" s="49"/>
      <c r="Z63" s="72"/>
      <c r="AA63" s="72"/>
      <c r="AB63" s="72"/>
      <c r="AC63" s="72"/>
      <c r="AD63" s="72"/>
      <c r="AN63" s="47"/>
      <c r="AP63" s="49"/>
    </row>
    <row r="64" spans="1:44" ht="19.8" thickBot="1" x14ac:dyDescent="0.4">
      <c r="L64"/>
      <c r="N64" s="135" t="s">
        <v>128</v>
      </c>
      <c r="O64" s="135"/>
      <c r="P64" s="135"/>
      <c r="T64" s="108"/>
      <c r="Z64" s="72"/>
      <c r="AA64" s="72"/>
      <c r="AB64" s="72"/>
      <c r="AC64" s="72"/>
      <c r="AD64" s="72"/>
      <c r="AN64" s="47"/>
      <c r="AP64" s="49"/>
    </row>
    <row r="65" spans="15:42" ht="14.4" thickTop="1" x14ac:dyDescent="0.25">
      <c r="T65" s="108"/>
      <c r="Z65" s="72"/>
      <c r="AA65" s="72"/>
      <c r="AB65" s="72"/>
      <c r="AC65" s="72"/>
      <c r="AD65" s="72"/>
      <c r="AN65" s="47"/>
      <c r="AP65" s="49"/>
    </row>
    <row r="66" spans="15:42" ht="17.399999999999999" thickBot="1" x14ac:dyDescent="0.35">
      <c r="O66" s="130"/>
      <c r="P66" s="130">
        <v>2017</v>
      </c>
      <c r="Q66" s="130">
        <v>2018</v>
      </c>
      <c r="R66" s="130">
        <v>2019</v>
      </c>
      <c r="S66" s="130">
        <v>2020</v>
      </c>
      <c r="T66" s="130">
        <v>2021</v>
      </c>
      <c r="Z66" s="37"/>
      <c r="AA66" s="37"/>
      <c r="AB66" s="37"/>
      <c r="AC66" s="37"/>
      <c r="AD66" s="37"/>
      <c r="AN66" s="47"/>
      <c r="AP66" s="49"/>
    </row>
    <row r="67" spans="15:42" ht="18" thickTop="1" thickBot="1" x14ac:dyDescent="0.35">
      <c r="O67" s="130" t="s">
        <v>41</v>
      </c>
      <c r="P67" s="47">
        <v>41.375</v>
      </c>
      <c r="Q67" s="47">
        <v>57.545000000000002</v>
      </c>
      <c r="R67" s="47">
        <v>53.008000000000003</v>
      </c>
      <c r="S67" s="47">
        <v>45.856000000000002</v>
      </c>
      <c r="T67" s="47"/>
      <c r="V67" s="75"/>
    </row>
    <row r="68" spans="15:42" ht="18" thickTop="1" thickBot="1" x14ac:dyDescent="0.35">
      <c r="O68" s="130" t="s">
        <v>39</v>
      </c>
      <c r="P68" s="47">
        <v>14.57</v>
      </c>
      <c r="Q68" s="47">
        <v>16.21</v>
      </c>
      <c r="R68" s="47">
        <v>15.17</v>
      </c>
      <c r="S68" s="47">
        <v>12.162000000000001</v>
      </c>
      <c r="T68" s="47"/>
    </row>
    <row r="69" spans="15:42" ht="15" thickTop="1" thickBot="1" x14ac:dyDescent="0.3">
      <c r="O69" s="131" t="s">
        <v>18</v>
      </c>
      <c r="P69" s="133">
        <f>SUM(P67:P68)</f>
        <v>55.945</v>
      </c>
      <c r="Q69" s="133">
        <f>SUM(Q67:Q68)</f>
        <v>73.754999999999995</v>
      </c>
      <c r="R69" s="133">
        <v>68.174999999999997</v>
      </c>
      <c r="S69" s="133">
        <v>58.018000000000001</v>
      </c>
      <c r="T69" s="133">
        <v>58.018000000000001</v>
      </c>
    </row>
    <row r="70" spans="15:42" ht="14.4" thickTop="1" x14ac:dyDescent="0.25"/>
    <row r="72" spans="15:42" x14ac:dyDescent="0.25">
      <c r="P72" s="49"/>
      <c r="Q72" s="49"/>
      <c r="R72" s="49"/>
    </row>
    <row r="73" spans="15:42" ht="17.399999999999999" thickBot="1" x14ac:dyDescent="0.35">
      <c r="O73" s="130"/>
      <c r="P73" s="130">
        <v>2017</v>
      </c>
      <c r="Q73" s="130">
        <v>2018</v>
      </c>
      <c r="R73" s="130">
        <v>2019</v>
      </c>
      <c r="S73" s="130">
        <v>2020</v>
      </c>
      <c r="T73" s="130">
        <v>2021</v>
      </c>
      <c r="AA73" s="72"/>
      <c r="AB73" s="72"/>
      <c r="AC73" s="72"/>
      <c r="AD73" s="72"/>
    </row>
    <row r="74" spans="15:42" ht="18" thickTop="1" thickBot="1" x14ac:dyDescent="0.35">
      <c r="O74" s="130" t="s">
        <v>127</v>
      </c>
      <c r="P74" s="108">
        <v>425</v>
      </c>
      <c r="Q74" s="108">
        <v>493</v>
      </c>
      <c r="R74" s="108">
        <v>502</v>
      </c>
      <c r="S74" s="108">
        <v>507</v>
      </c>
      <c r="T74" s="108">
        <v>471</v>
      </c>
      <c r="AA74" s="72"/>
      <c r="AB74" s="72"/>
      <c r="AC74" s="72"/>
      <c r="AD74" s="72"/>
      <c r="AE74" s="43"/>
      <c r="AF74" s="43"/>
      <c r="AG74" s="43"/>
    </row>
    <row r="75" spans="15:42" ht="18" thickTop="1" thickBot="1" x14ac:dyDescent="0.35">
      <c r="O75" s="130" t="s">
        <v>139</v>
      </c>
      <c r="P75" s="47">
        <f>P67/P74*1000</f>
        <v>97.35294117647058</v>
      </c>
      <c r="Q75" s="47">
        <f t="shared" ref="Q75:T75" si="22">Q67/Q74*1000</f>
        <v>116.72413793103449</v>
      </c>
      <c r="R75" s="47">
        <f t="shared" si="22"/>
        <v>105.59362549800798</v>
      </c>
      <c r="S75" s="47">
        <f t="shared" si="22"/>
        <v>90.445759368836292</v>
      </c>
      <c r="T75" s="47">
        <f t="shared" si="22"/>
        <v>0</v>
      </c>
      <c r="AE75" s="53"/>
      <c r="AF75" s="124"/>
      <c r="AG75" s="124"/>
    </row>
    <row r="76" spans="15:42" ht="18" thickTop="1" thickBot="1" x14ac:dyDescent="0.35">
      <c r="O76" s="130" t="s">
        <v>138</v>
      </c>
      <c r="P76" s="47">
        <f>P68/P74*1000</f>
        <v>34.28235294117647</v>
      </c>
      <c r="Q76" s="47">
        <f t="shared" ref="Q76:T76" si="23">Q68/Q74*1000</f>
        <v>32.880324543610548</v>
      </c>
      <c r="R76" s="47">
        <f t="shared" si="23"/>
        <v>30.219123505976096</v>
      </c>
      <c r="S76" s="47">
        <f t="shared" si="23"/>
        <v>23.988165680473376</v>
      </c>
      <c r="T76" s="47">
        <f t="shared" si="23"/>
        <v>0</v>
      </c>
      <c r="AE76" s="53"/>
      <c r="AF76" s="124"/>
      <c r="AG76" s="124"/>
    </row>
    <row r="77" spans="15:42" ht="15" thickTop="1" thickBot="1" x14ac:dyDescent="0.3">
      <c r="O77" s="131" t="s">
        <v>137</v>
      </c>
      <c r="P77" s="134">
        <f>P69/P74*1000</f>
        <v>131.63529411764708</v>
      </c>
      <c r="Q77" s="134">
        <f t="shared" ref="Q77:T77" si="24">Q69/Q74*1000</f>
        <v>149.604462474645</v>
      </c>
      <c r="R77" s="134">
        <f t="shared" si="24"/>
        <v>135.80677290836655</v>
      </c>
      <c r="S77" s="134">
        <f t="shared" si="24"/>
        <v>114.43392504930966</v>
      </c>
      <c r="T77" s="134">
        <f t="shared" si="24"/>
        <v>123.18046709129511</v>
      </c>
      <c r="AE77" s="54"/>
      <c r="AF77" s="125"/>
      <c r="AG77" s="125"/>
    </row>
    <row r="78" spans="15:42" ht="14.4" thickTop="1" x14ac:dyDescent="0.25">
      <c r="AE78" s="53"/>
      <c r="AF78" s="124"/>
      <c r="AG78" s="124"/>
    </row>
    <row r="79" spans="15:42" x14ac:dyDescent="0.25">
      <c r="AE79" s="53"/>
      <c r="AF79" s="124"/>
      <c r="AG79" s="124"/>
    </row>
    <row r="80" spans="15:42" ht="17.399999999999999" thickBot="1" x14ac:dyDescent="0.35">
      <c r="O80" s="130"/>
      <c r="P80" s="130">
        <v>2017</v>
      </c>
      <c r="Q80" s="130">
        <v>2018</v>
      </c>
      <c r="R80" s="130">
        <v>2019</v>
      </c>
      <c r="S80" s="130">
        <v>2020</v>
      </c>
      <c r="T80" s="130"/>
    </row>
    <row r="81" spans="13:20" ht="18" thickTop="1" thickBot="1" x14ac:dyDescent="0.35">
      <c r="O81" s="130" t="s">
        <v>41</v>
      </c>
      <c r="P81" s="117">
        <f>P67/P69</f>
        <v>0.73956564482974352</v>
      </c>
      <c r="Q81" s="117">
        <f t="shared" ref="Q81:S81" si="25">Q67/Q69</f>
        <v>0.78021829028540446</v>
      </c>
      <c r="R81" s="117">
        <f t="shared" si="25"/>
        <v>0.77752841950861762</v>
      </c>
      <c r="S81" s="117">
        <f t="shared" si="25"/>
        <v>0.79037540073770207</v>
      </c>
      <c r="T81" s="117"/>
    </row>
    <row r="82" spans="13:20" ht="18" thickTop="1" thickBot="1" x14ac:dyDescent="0.35">
      <c r="O82" s="130" t="s">
        <v>39</v>
      </c>
      <c r="P82" s="117">
        <f>P68/P69</f>
        <v>0.26043435517025648</v>
      </c>
      <c r="Q82" s="117">
        <f t="shared" ref="Q82:S82" si="26">Q68/Q69</f>
        <v>0.21978170971459565</v>
      </c>
      <c r="R82" s="117">
        <f t="shared" si="26"/>
        <v>0.22251558489182252</v>
      </c>
      <c r="S82" s="117">
        <f t="shared" si="26"/>
        <v>0.20962459926229793</v>
      </c>
      <c r="T82" s="117"/>
    </row>
    <row r="83" spans="13:20" ht="15" thickTop="1" thickBot="1" x14ac:dyDescent="0.3">
      <c r="O83" s="131" t="s">
        <v>18</v>
      </c>
      <c r="P83" s="132">
        <f>SUM(P81:P82)</f>
        <v>1</v>
      </c>
      <c r="Q83" s="132">
        <f>SUM(Q81:Q82)</f>
        <v>1</v>
      </c>
      <c r="R83" s="132">
        <f>SUM(R81:R82)</f>
        <v>1.0000440044004402</v>
      </c>
      <c r="S83" s="132">
        <f>SUM(S81:S82)</f>
        <v>1</v>
      </c>
      <c r="T83" s="132"/>
    </row>
    <row r="84" spans="13:20" s="108" customFormat="1" ht="14.4" thickTop="1" x14ac:dyDescent="0.25">
      <c r="M84" s="92"/>
      <c r="N84"/>
      <c r="O84"/>
      <c r="P84"/>
      <c r="Q84"/>
      <c r="R84"/>
      <c r="S84"/>
      <c r="T84"/>
    </row>
    <row r="85" spans="13:20" s="108" customFormat="1" x14ac:dyDescent="0.25">
      <c r="M85" s="92"/>
      <c r="N85"/>
      <c r="O85"/>
      <c r="P85"/>
      <c r="Q85"/>
      <c r="R85"/>
      <c r="S85"/>
      <c r="T85"/>
    </row>
    <row r="86" spans="13:20" s="108" customFormat="1" x14ac:dyDescent="0.25">
      <c r="M86" s="92"/>
      <c r="N86"/>
      <c r="O86"/>
      <c r="P86"/>
      <c r="Q86"/>
      <c r="R86"/>
      <c r="S86"/>
      <c r="T86"/>
    </row>
    <row r="87" spans="13:20" s="108" customFormat="1" x14ac:dyDescent="0.25">
      <c r="M87" s="92"/>
      <c r="N87"/>
      <c r="O87"/>
      <c r="P87"/>
      <c r="Q87"/>
      <c r="R87"/>
      <c r="S87"/>
      <c r="T87"/>
    </row>
    <row r="88" spans="13:20" s="108" customFormat="1" x14ac:dyDescent="0.25">
      <c r="M88" s="92"/>
      <c r="N88"/>
      <c r="O88"/>
      <c r="P88"/>
      <c r="Q88"/>
      <c r="R88"/>
      <c r="S88"/>
      <c r="T88"/>
    </row>
    <row r="89" spans="13:20" s="108" customFormat="1" x14ac:dyDescent="0.25">
      <c r="M89" s="92"/>
      <c r="N89"/>
      <c r="O89"/>
      <c r="P89"/>
      <c r="Q89"/>
      <c r="R89"/>
      <c r="S89"/>
      <c r="T89"/>
    </row>
    <row r="90" spans="13:20" s="108" customFormat="1" x14ac:dyDescent="0.25">
      <c r="M90" s="92"/>
      <c r="N90"/>
      <c r="O90"/>
      <c r="P90"/>
      <c r="Q90"/>
      <c r="R90"/>
      <c r="S90"/>
      <c r="T90"/>
    </row>
    <row r="91" spans="13:20" s="108" customFormat="1" x14ac:dyDescent="0.25">
      <c r="M91" s="92"/>
    </row>
    <row r="92" spans="13:20" s="108" customFormat="1" x14ac:dyDescent="0.25">
      <c r="M92" s="92"/>
      <c r="N92"/>
      <c r="O92"/>
      <c r="P92"/>
      <c r="Q92"/>
      <c r="R92"/>
      <c r="S92"/>
      <c r="T92"/>
    </row>
    <row r="93" spans="13:20" s="108" customFormat="1" x14ac:dyDescent="0.25">
      <c r="M93" s="92"/>
      <c r="N93"/>
      <c r="O93"/>
      <c r="P93"/>
      <c r="Q93" s="49"/>
      <c r="R93" s="49"/>
      <c r="S93"/>
      <c r="T93" s="49"/>
    </row>
    <row r="94" spans="13:20" s="108" customFormat="1" x14ac:dyDescent="0.25">
      <c r="M94" s="92"/>
      <c r="N94" s="49"/>
      <c r="O94" s="49"/>
      <c r="P94"/>
      <c r="Q94" s="49"/>
      <c r="R94" s="49"/>
      <c r="S94" s="49"/>
      <c r="T94" s="49"/>
    </row>
    <row r="95" spans="13:20" s="108" customFormat="1" x14ac:dyDescent="0.25">
      <c r="M95" s="92"/>
      <c r="N95" s="49"/>
      <c r="O95" s="22"/>
      <c r="P95"/>
      <c r="Q95" s="49"/>
      <c r="R95" s="77"/>
      <c r="S95" s="47"/>
      <c r="T95"/>
    </row>
    <row r="96" spans="13:20" s="108" customFormat="1" x14ac:dyDescent="0.25">
      <c r="M96" s="92"/>
      <c r="N96" s="49"/>
      <c r="O96" s="22"/>
      <c r="P96" s="37"/>
      <c r="Q96" s="49"/>
      <c r="R96" s="77"/>
      <c r="S96" s="47"/>
      <c r="T96" s="47"/>
    </row>
    <row r="97" spans="12:20" s="108" customFormat="1" x14ac:dyDescent="0.25">
      <c r="M97" s="92"/>
      <c r="N97" s="49"/>
      <c r="O97" s="22"/>
      <c r="P97"/>
      <c r="Q97" s="49"/>
      <c r="R97" s="77"/>
      <c r="S97" s="47"/>
      <c r="T97" s="47"/>
    </row>
    <row r="98" spans="12:20" s="108" customFormat="1" x14ac:dyDescent="0.25">
      <c r="M98" s="92"/>
      <c r="N98" s="49"/>
      <c r="O98" s="22"/>
      <c r="P98"/>
      <c r="Q98" s="49"/>
      <c r="R98" s="77"/>
      <c r="S98" s="47"/>
      <c r="T98" s="47"/>
    </row>
    <row r="99" spans="12:20" s="108" customFormat="1" x14ac:dyDescent="0.25">
      <c r="M99" s="92"/>
      <c r="N99" s="49"/>
      <c r="O99" s="22"/>
      <c r="P99"/>
      <c r="Q99" s="49"/>
      <c r="R99" s="77"/>
      <c r="S99" s="47"/>
      <c r="T99" s="47"/>
    </row>
    <row r="100" spans="12:20" s="108" customFormat="1" x14ac:dyDescent="0.25">
      <c r="M100" s="92"/>
      <c r="N100" s="49"/>
      <c r="O100" s="22"/>
      <c r="P100"/>
      <c r="Q100" s="49"/>
      <c r="R100" s="77"/>
      <c r="S100" s="47"/>
      <c r="T100" s="47"/>
    </row>
    <row r="101" spans="12:20" s="108" customFormat="1" x14ac:dyDescent="0.25">
      <c r="M101" s="92"/>
      <c r="N101" s="49"/>
      <c r="O101" s="22"/>
      <c r="P101"/>
      <c r="Q101" s="49"/>
      <c r="R101" s="77"/>
      <c r="S101" s="47"/>
      <c r="T101" s="47"/>
    </row>
    <row r="102" spans="12:20" s="108" customFormat="1" x14ac:dyDescent="0.25">
      <c r="M102" s="92"/>
      <c r="N102" s="49"/>
      <c r="O102" s="22"/>
      <c r="P102"/>
      <c r="Q102" s="49"/>
      <c r="R102" s="77"/>
      <c r="S102" s="47"/>
      <c r="T102" s="47"/>
    </row>
    <row r="103" spans="12:20" s="108" customFormat="1" x14ac:dyDescent="0.25">
      <c r="M103" s="92"/>
      <c r="N103" s="49"/>
      <c r="O103" s="22"/>
      <c r="P103"/>
      <c r="Q103" s="49"/>
      <c r="R103" s="77"/>
      <c r="S103" s="47"/>
      <c r="T103" s="47"/>
    </row>
    <row r="104" spans="12:20" s="108" customFormat="1" x14ac:dyDescent="0.25">
      <c r="M104" s="92"/>
      <c r="N104" s="49"/>
      <c r="O104" s="22"/>
      <c r="P104"/>
      <c r="Q104" s="49"/>
      <c r="R104" s="77"/>
      <c r="S104" s="47"/>
      <c r="T104" s="47"/>
    </row>
    <row r="105" spans="12:20" s="108" customFormat="1" x14ac:dyDescent="0.25">
      <c r="M105" s="92"/>
      <c r="N105"/>
      <c r="O105"/>
      <c r="P105"/>
      <c r="Q105"/>
      <c r="R105"/>
      <c r="S105"/>
      <c r="T105"/>
    </row>
    <row r="106" spans="12:20" s="108" customFormat="1" x14ac:dyDescent="0.25">
      <c r="M106" s="92"/>
      <c r="N106"/>
      <c r="O106"/>
      <c r="P106"/>
      <c r="Q106"/>
      <c r="R106"/>
      <c r="S106"/>
      <c r="T106"/>
    </row>
    <row r="107" spans="12:20" s="108" customFormat="1" x14ac:dyDescent="0.25">
      <c r="M107" s="92"/>
      <c r="N107" s="49"/>
      <c r="O107" s="49"/>
      <c r="P107" s="49"/>
      <c r="Q107" s="49"/>
      <c r="R107" s="49"/>
      <c r="S107" s="49"/>
      <c r="T107" s="49"/>
    </row>
    <row r="108" spans="12:20" s="108" customFormat="1" x14ac:dyDescent="0.25">
      <c r="M108" s="92"/>
      <c r="N108" s="49"/>
      <c r="O108" s="51"/>
      <c r="P108"/>
      <c r="Q108" s="49"/>
      <c r="R108" s="79"/>
      <c r="S108" s="55"/>
      <c r="T108"/>
    </row>
    <row r="109" spans="12:20" s="108" customFormat="1" x14ac:dyDescent="0.25">
      <c r="M109" s="92"/>
      <c r="N109" s="49"/>
      <c r="O109" s="51"/>
      <c r="P109"/>
      <c r="Q109" s="49"/>
      <c r="R109" s="79"/>
      <c r="S109" s="55"/>
      <c r="T109"/>
    </row>
    <row r="110" spans="12:20" s="108" customFormat="1" x14ac:dyDescent="0.25">
      <c r="M110" s="92"/>
      <c r="N110" s="49"/>
      <c r="O110" s="51"/>
      <c r="P110"/>
      <c r="Q110" s="49"/>
      <c r="R110" s="79"/>
      <c r="S110" s="55"/>
      <c r="T110"/>
    </row>
    <row r="111" spans="12:20" s="108" customFormat="1" x14ac:dyDescent="0.25">
      <c r="M111" s="92"/>
      <c r="N111" s="49"/>
      <c r="O111" s="51"/>
      <c r="P111" s="76"/>
      <c r="Q111" s="49"/>
      <c r="R111" s="79"/>
      <c r="S111" s="55"/>
      <c r="T111"/>
    </row>
    <row r="112" spans="12:20" x14ac:dyDescent="0.25">
      <c r="L112"/>
      <c r="N112" s="49"/>
      <c r="O112" s="51"/>
      <c r="Q112" s="49"/>
      <c r="R112" s="79"/>
      <c r="S112" s="55"/>
      <c r="T112" s="55"/>
    </row>
    <row r="113" spans="1:33" x14ac:dyDescent="0.25">
      <c r="L113"/>
      <c r="N113" s="49"/>
      <c r="O113" s="51"/>
      <c r="Q113" s="49"/>
      <c r="R113" s="80"/>
      <c r="S113" s="55"/>
      <c r="T113" s="55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</row>
    <row r="114" spans="1:33" x14ac:dyDescent="0.25">
      <c r="A114" s="49"/>
      <c r="B114" s="49"/>
      <c r="C114"/>
      <c r="D114"/>
      <c r="E114"/>
      <c r="F114"/>
      <c r="G114"/>
      <c r="H114"/>
      <c r="I114"/>
      <c r="J114"/>
      <c r="K114"/>
      <c r="L114"/>
      <c r="N114" s="49"/>
      <c r="O114" s="51"/>
      <c r="Q114" s="49"/>
      <c r="R114" s="80"/>
      <c r="S114" s="55"/>
      <c r="T114" s="55"/>
      <c r="V114" s="49"/>
      <c r="W114" s="22"/>
      <c r="X114" s="51"/>
      <c r="Y114" s="47"/>
      <c r="Z114" s="47"/>
      <c r="AA114" s="47"/>
      <c r="AB114" s="47"/>
      <c r="AC114" s="51"/>
    </row>
    <row r="115" spans="1:33" x14ac:dyDescent="0.25">
      <c r="A115" s="49"/>
      <c r="B115" s="49"/>
      <c r="C115" s="49"/>
      <c r="D115"/>
      <c r="E115" s="49"/>
      <c r="F115"/>
      <c r="G115"/>
      <c r="H115"/>
      <c r="I115" s="49"/>
      <c r="J115" s="49"/>
      <c r="K115" s="49"/>
      <c r="L115"/>
      <c r="N115" s="49"/>
      <c r="O115" s="51"/>
      <c r="Q115" s="49"/>
      <c r="R115" s="80"/>
      <c r="S115" s="55"/>
      <c r="T115" s="55"/>
      <c r="V115" s="49"/>
      <c r="W115" s="22"/>
      <c r="X115" s="51"/>
      <c r="Y115" s="47"/>
      <c r="Z115" s="47"/>
      <c r="AA115" s="47"/>
      <c r="AB115" s="47"/>
      <c r="AC115" s="51"/>
    </row>
    <row r="116" spans="1:33" x14ac:dyDescent="0.25">
      <c r="A116" s="49"/>
      <c r="B116" s="90"/>
      <c r="C116" s="77"/>
      <c r="D116" s="79"/>
      <c r="E116" s="79"/>
      <c r="F116"/>
      <c r="G116"/>
      <c r="H116" s="49"/>
      <c r="I116" s="47"/>
      <c r="J116" s="47"/>
      <c r="K116" s="47"/>
      <c r="L116"/>
      <c r="N116" s="49"/>
      <c r="O116" s="51"/>
      <c r="Q116" s="49"/>
      <c r="R116" s="80"/>
      <c r="S116" s="55"/>
      <c r="T116" s="55"/>
      <c r="V116" s="49"/>
      <c r="W116" s="22"/>
      <c r="X116" s="51"/>
      <c r="Y116" s="47"/>
      <c r="Z116" s="47"/>
      <c r="AA116" s="47"/>
      <c r="AB116" s="47"/>
      <c r="AC116" s="51"/>
    </row>
    <row r="117" spans="1:33" x14ac:dyDescent="0.25">
      <c r="A117" s="49"/>
      <c r="B117" s="90"/>
      <c r="C117" s="77"/>
      <c r="D117" s="79"/>
      <c r="E117" s="79"/>
      <c r="F117"/>
      <c r="G117"/>
      <c r="H117" s="49"/>
      <c r="I117" s="47"/>
      <c r="J117"/>
      <c r="K117" s="47"/>
      <c r="L117"/>
      <c r="N117" s="49"/>
      <c r="O117" s="51"/>
      <c r="Q117" s="49"/>
      <c r="R117" s="79"/>
      <c r="S117" s="55"/>
      <c r="V117" s="49"/>
      <c r="W117" s="22"/>
      <c r="X117" s="51"/>
      <c r="Y117" s="47"/>
      <c r="Z117" s="47"/>
      <c r="AA117" s="47"/>
      <c r="AB117" s="47"/>
    </row>
    <row r="118" spans="1:33" x14ac:dyDescent="0.25">
      <c r="A118" s="49"/>
      <c r="B118" s="90"/>
      <c r="C118" s="77"/>
      <c r="D118" s="79"/>
      <c r="E118" s="79"/>
      <c r="F118"/>
      <c r="G118"/>
      <c r="H118" s="49"/>
      <c r="I118" s="47"/>
      <c r="J118"/>
      <c r="K118" s="47"/>
      <c r="L118"/>
      <c r="V118" s="49"/>
      <c r="W118" s="22"/>
      <c r="X118" s="51"/>
      <c r="Y118" s="47"/>
      <c r="Z118" s="47"/>
      <c r="AA118" s="47"/>
      <c r="AB118" s="47"/>
    </row>
    <row r="119" spans="1:33" x14ac:dyDescent="0.25">
      <c r="A119" s="49"/>
      <c r="B119" s="90"/>
      <c r="C119" s="77"/>
      <c r="D119" s="79"/>
      <c r="E119" s="79"/>
      <c r="F119"/>
      <c r="G119"/>
      <c r="H119" s="49"/>
      <c r="I119" s="47"/>
      <c r="J119"/>
      <c r="K119" s="47"/>
      <c r="L119"/>
      <c r="V119" s="49"/>
      <c r="W119" s="22"/>
      <c r="X119" s="51"/>
      <c r="Y119" s="47"/>
      <c r="Z119" s="47"/>
      <c r="AA119" s="81"/>
      <c r="AB119" s="47"/>
      <c r="AC119" s="51"/>
    </row>
    <row r="120" spans="1:33" x14ac:dyDescent="0.25">
      <c r="A120" s="49"/>
      <c r="B120" s="90"/>
      <c r="C120"/>
      <c r="D120" s="84"/>
      <c r="E120" s="79"/>
      <c r="F120"/>
      <c r="G120"/>
      <c r="H120" s="49"/>
      <c r="I120" s="47"/>
      <c r="J120"/>
      <c r="K120" s="47"/>
      <c r="L120"/>
      <c r="V120" s="49"/>
      <c r="W120" s="22"/>
      <c r="X120" s="51"/>
      <c r="Y120" s="47"/>
      <c r="Z120" s="47"/>
      <c r="AA120" s="81"/>
      <c r="AB120" s="47"/>
      <c r="AC120" s="51"/>
      <c r="AD120" s="91"/>
      <c r="AE120" s="74"/>
      <c r="AF120" s="74"/>
      <c r="AG120" s="74"/>
    </row>
    <row r="121" spans="1:33" x14ac:dyDescent="0.25">
      <c r="A121" s="49"/>
      <c r="B121" s="90"/>
      <c r="C121"/>
      <c r="D121" s="84"/>
      <c r="E121" s="79"/>
      <c r="F121"/>
      <c r="G121"/>
      <c r="H121" s="49"/>
      <c r="I121" s="47"/>
      <c r="J121"/>
      <c r="K121" s="47"/>
      <c r="L121"/>
      <c r="V121" s="49"/>
      <c r="W121" s="22"/>
      <c r="X121" s="51"/>
      <c r="Y121" s="47"/>
      <c r="Z121" s="47"/>
      <c r="AA121" s="81"/>
      <c r="AB121" s="47"/>
      <c r="AC121" s="51"/>
      <c r="AD121" s="91"/>
      <c r="AE121" s="74"/>
      <c r="AF121" s="74"/>
      <c r="AG121" s="74"/>
    </row>
    <row r="122" spans="1:33" x14ac:dyDescent="0.25">
      <c r="A122" s="49"/>
      <c r="B122" s="90"/>
      <c r="C122"/>
      <c r="D122" s="84"/>
      <c r="E122" s="79"/>
      <c r="F122"/>
      <c r="G122"/>
      <c r="H122" s="49"/>
      <c r="I122" s="47"/>
      <c r="J122" s="47"/>
      <c r="K122" s="47"/>
      <c r="L122"/>
      <c r="N122" s="108"/>
      <c r="O122" s="108"/>
      <c r="P122" s="108"/>
      <c r="Q122" s="108"/>
      <c r="R122" s="108"/>
      <c r="S122" s="108"/>
      <c r="T122" s="108"/>
      <c r="V122" s="49"/>
      <c r="W122" s="22"/>
      <c r="X122" s="51"/>
      <c r="Y122" s="47"/>
      <c r="Z122" s="47"/>
      <c r="AA122" s="81"/>
      <c r="AB122" s="47"/>
      <c r="AC122" s="51"/>
      <c r="AD122" s="91"/>
      <c r="AE122" s="74"/>
      <c r="AF122" s="74"/>
      <c r="AG122" s="74"/>
    </row>
    <row r="123" spans="1:33" x14ac:dyDescent="0.25">
      <c r="A123" s="49"/>
      <c r="B123" s="90"/>
      <c r="C123"/>
      <c r="D123" s="84"/>
      <c r="E123" s="79"/>
      <c r="F123"/>
      <c r="G123"/>
      <c r="H123" s="49"/>
      <c r="I123" s="47"/>
      <c r="J123" s="47"/>
      <c r="K123" s="47"/>
      <c r="L123"/>
      <c r="N123" s="108"/>
      <c r="O123" s="108"/>
      <c r="P123" s="108"/>
      <c r="Q123" s="108"/>
      <c r="R123" s="108"/>
      <c r="S123" s="108"/>
      <c r="T123" s="108"/>
      <c r="V123" s="49"/>
      <c r="W123" s="22"/>
      <c r="X123" s="51"/>
      <c r="Y123" s="47"/>
      <c r="Z123" s="47"/>
      <c r="AA123" s="81"/>
      <c r="AB123" s="47"/>
      <c r="AC123" s="47"/>
      <c r="AE123" s="74"/>
      <c r="AF123" s="74"/>
      <c r="AG123" s="74"/>
    </row>
    <row r="124" spans="1:33" x14ac:dyDescent="0.25">
      <c r="A124" s="49"/>
      <c r="B124" s="90"/>
      <c r="C124"/>
      <c r="D124" s="84"/>
      <c r="E124" s="79"/>
      <c r="F124"/>
      <c r="G124"/>
      <c r="H124" s="49"/>
      <c r="I124" s="47"/>
      <c r="J124" s="47"/>
      <c r="K124" s="47"/>
      <c r="L124"/>
      <c r="N124" s="108"/>
      <c r="O124" s="108"/>
      <c r="P124" s="108"/>
      <c r="Q124" s="108"/>
      <c r="R124" s="108"/>
      <c r="S124" s="108"/>
      <c r="T124" s="108"/>
      <c r="W124" s="22"/>
      <c r="Z124" s="47"/>
      <c r="AB124" s="47"/>
    </row>
    <row r="125" spans="1:33" x14ac:dyDescent="0.25">
      <c r="A125" s="49"/>
      <c r="B125" s="90"/>
      <c r="C125"/>
      <c r="D125" s="84"/>
      <c r="E125" s="79"/>
      <c r="F125"/>
      <c r="G125"/>
      <c r="H125" s="49"/>
      <c r="I125" s="47"/>
      <c r="J125" s="47"/>
      <c r="K125" s="47"/>
      <c r="L125"/>
      <c r="N125" s="108"/>
      <c r="O125" s="108"/>
      <c r="P125" s="108"/>
      <c r="Q125" s="108"/>
      <c r="R125" s="108"/>
      <c r="S125" s="108"/>
      <c r="T125" s="108"/>
    </row>
    <row r="126" spans="1:33" x14ac:dyDescent="0.25">
      <c r="A126" s="49"/>
      <c r="B126" s="90"/>
      <c r="C126"/>
      <c r="D126" s="84"/>
      <c r="E126" s="79"/>
      <c r="F126"/>
      <c r="G126"/>
      <c r="H126" s="49"/>
      <c r="I126"/>
      <c r="J126"/>
      <c r="K126"/>
      <c r="N126" s="108"/>
      <c r="O126" s="108"/>
      <c r="P126" s="108"/>
      <c r="Q126" s="108"/>
      <c r="R126" s="108"/>
      <c r="S126" s="108"/>
      <c r="T126" s="108"/>
    </row>
    <row r="127" spans="1:33" x14ac:dyDescent="0.25">
      <c r="A127"/>
      <c r="B127"/>
      <c r="C127"/>
      <c r="D127"/>
      <c r="E127"/>
      <c r="F127"/>
      <c r="G127"/>
      <c r="H127"/>
      <c r="I127"/>
      <c r="J127"/>
      <c r="K127"/>
      <c r="N127" s="108"/>
      <c r="O127" s="108"/>
      <c r="P127" s="108"/>
      <c r="Q127" s="108"/>
      <c r="R127" s="108"/>
      <c r="S127" s="108"/>
      <c r="T127" s="108"/>
    </row>
    <row r="128" spans="1:33" x14ac:dyDescent="0.25">
      <c r="A128"/>
      <c r="B128"/>
      <c r="C128"/>
      <c r="D128"/>
      <c r="E128"/>
      <c r="F128"/>
      <c r="G128"/>
      <c r="H128"/>
      <c r="I128"/>
      <c r="J128"/>
      <c r="K128"/>
      <c r="N128" s="108"/>
      <c r="O128" s="108"/>
      <c r="P128" s="108"/>
      <c r="Q128" s="108"/>
      <c r="R128" s="108"/>
      <c r="S128" s="108"/>
      <c r="T128" s="108"/>
    </row>
    <row r="129" spans="1:20" x14ac:dyDescent="0.25">
      <c r="A129"/>
      <c r="B129"/>
      <c r="C129"/>
      <c r="D129"/>
      <c r="E129"/>
      <c r="F129"/>
      <c r="G129"/>
      <c r="H129"/>
      <c r="I129"/>
      <c r="J129"/>
      <c r="K129"/>
      <c r="N129" s="108"/>
      <c r="O129" s="108"/>
      <c r="P129" s="108"/>
      <c r="Q129" s="108"/>
      <c r="R129" s="108"/>
      <c r="S129" s="108"/>
      <c r="T129" s="108"/>
    </row>
    <row r="130" spans="1:20" x14ac:dyDescent="0.25">
      <c r="A130" s="49"/>
      <c r="B130"/>
      <c r="C130"/>
      <c r="D130"/>
      <c r="E130"/>
      <c r="F130"/>
      <c r="G130"/>
      <c r="H130"/>
      <c r="I130"/>
      <c r="J130"/>
      <c r="K130"/>
      <c r="N130" s="108"/>
      <c r="O130" s="108"/>
      <c r="P130" s="108"/>
      <c r="Q130" s="108"/>
      <c r="R130" s="108"/>
      <c r="S130" s="108"/>
      <c r="T130" s="108"/>
    </row>
    <row r="131" spans="1:20" x14ac:dyDescent="0.25">
      <c r="A131"/>
      <c r="B131" s="49"/>
      <c r="C131" s="49"/>
      <c r="D131"/>
      <c r="E131" s="49"/>
      <c r="F131"/>
      <c r="G131"/>
      <c r="H131" s="49"/>
      <c r="I131" s="49"/>
      <c r="J131" s="49"/>
      <c r="K131" s="49"/>
      <c r="M131" s="106"/>
      <c r="N131" s="108"/>
      <c r="O131" s="108"/>
      <c r="P131" s="108"/>
      <c r="Q131" s="108"/>
      <c r="R131" s="108"/>
      <c r="S131" s="108"/>
      <c r="T131" s="108"/>
    </row>
    <row r="132" spans="1:20" x14ac:dyDescent="0.25">
      <c r="A132" s="49"/>
      <c r="B132" s="90"/>
      <c r="C132" s="51"/>
      <c r="D132" s="83"/>
      <c r="E132" s="79"/>
      <c r="F132"/>
      <c r="G132"/>
      <c r="H132" s="49"/>
      <c r="I132" s="31"/>
      <c r="J132" s="31"/>
      <c r="K132" s="31"/>
      <c r="M132" s="93"/>
      <c r="N132" s="108"/>
      <c r="O132" s="108"/>
      <c r="P132" s="108"/>
      <c r="Q132" s="108"/>
      <c r="R132" s="108"/>
      <c r="S132" s="108"/>
      <c r="T132" s="108"/>
    </row>
    <row r="133" spans="1:20" x14ac:dyDescent="0.25">
      <c r="A133" s="49"/>
      <c r="B133" s="90"/>
      <c r="C133" s="51"/>
      <c r="D133" s="83"/>
      <c r="E133" s="79"/>
      <c r="F133"/>
      <c r="G133"/>
      <c r="H133" s="49"/>
      <c r="I133" s="31"/>
      <c r="J133" s="31"/>
      <c r="K133" s="31"/>
      <c r="N133" s="108"/>
      <c r="O133" s="108"/>
      <c r="P133" s="108"/>
      <c r="Q133" s="108"/>
      <c r="R133" s="108"/>
      <c r="S133" s="108"/>
      <c r="T133" s="108"/>
    </row>
    <row r="134" spans="1:20" x14ac:dyDescent="0.25">
      <c r="A134" s="49"/>
      <c r="B134" s="90"/>
      <c r="C134" s="51"/>
      <c r="D134" s="83"/>
      <c r="E134" s="79"/>
      <c r="F134"/>
      <c r="G134"/>
      <c r="H134" s="49"/>
      <c r="I134" s="31"/>
      <c r="J134" s="31"/>
      <c r="K134" s="31"/>
      <c r="N134" s="108"/>
      <c r="O134" s="108"/>
      <c r="P134" s="108"/>
      <c r="Q134" s="108"/>
      <c r="R134" s="108"/>
      <c r="S134" s="108"/>
      <c r="T134" s="108"/>
    </row>
    <row r="135" spans="1:20" x14ac:dyDescent="0.25">
      <c r="A135" s="49"/>
      <c r="B135" s="90"/>
      <c r="C135" s="51"/>
      <c r="D135" s="83"/>
      <c r="E135" s="79"/>
      <c r="F135"/>
      <c r="G135"/>
      <c r="H135" s="49"/>
      <c r="I135" s="31"/>
      <c r="J135" s="31"/>
      <c r="K135" s="31"/>
      <c r="M135" s="107"/>
      <c r="N135" s="108"/>
      <c r="O135" s="108"/>
      <c r="P135" s="108"/>
      <c r="Q135" s="108"/>
      <c r="R135" s="108"/>
      <c r="S135" s="108"/>
      <c r="T135" s="108"/>
    </row>
    <row r="136" spans="1:20" x14ac:dyDescent="0.25">
      <c r="A136" s="49"/>
      <c r="B136" s="90"/>
      <c r="C136" s="51"/>
      <c r="D136" s="83"/>
      <c r="E136" s="79"/>
      <c r="F136"/>
      <c r="G136"/>
      <c r="H136" s="49"/>
      <c r="I136" s="31"/>
      <c r="J136" s="31"/>
      <c r="K136" s="31"/>
      <c r="N136" s="108"/>
      <c r="O136" s="108"/>
      <c r="P136" s="108"/>
      <c r="Q136" s="108"/>
      <c r="R136" s="108"/>
      <c r="S136" s="108"/>
      <c r="T136" s="108"/>
    </row>
    <row r="137" spans="1:20" x14ac:dyDescent="0.25">
      <c r="A137" s="49"/>
      <c r="B137" s="90"/>
      <c r="C137" s="51"/>
      <c r="D137" s="83"/>
      <c r="E137" s="79"/>
      <c r="F137"/>
      <c r="G137"/>
      <c r="H137" s="49"/>
      <c r="I137" s="31"/>
      <c r="J137" s="31"/>
      <c r="K137" s="31"/>
      <c r="N137" s="108"/>
      <c r="O137" s="108"/>
      <c r="P137" s="108"/>
      <c r="Q137" s="108"/>
      <c r="R137" s="108"/>
      <c r="S137" s="108"/>
      <c r="T137" s="108"/>
    </row>
    <row r="138" spans="1:20" x14ac:dyDescent="0.25">
      <c r="A138" s="49"/>
      <c r="B138" s="90"/>
      <c r="C138" s="51"/>
      <c r="D138" s="83"/>
      <c r="E138" s="79"/>
      <c r="F138"/>
      <c r="G138"/>
      <c r="H138" s="49"/>
      <c r="I138" s="31"/>
      <c r="J138" s="31"/>
      <c r="K138" s="31"/>
      <c r="N138" s="108"/>
      <c r="O138" s="108"/>
      <c r="P138" s="108"/>
      <c r="Q138" s="108"/>
      <c r="R138" s="108"/>
      <c r="S138" s="108"/>
      <c r="T138" s="108"/>
    </row>
    <row r="139" spans="1:20" x14ac:dyDescent="0.25">
      <c r="A139" s="49"/>
      <c r="B139" s="90"/>
      <c r="C139" s="51"/>
      <c r="D139" s="83"/>
      <c r="E139" s="79"/>
      <c r="F139"/>
      <c r="G139"/>
      <c r="H139" s="49"/>
      <c r="I139" s="31"/>
      <c r="J139" s="31"/>
      <c r="K139" s="31"/>
      <c r="N139" s="108"/>
      <c r="O139" s="108"/>
      <c r="P139" s="108"/>
      <c r="Q139" s="108"/>
      <c r="R139" s="108"/>
      <c r="S139" s="108"/>
      <c r="T139" s="108"/>
    </row>
    <row r="140" spans="1:20" x14ac:dyDescent="0.25">
      <c r="A140" s="49"/>
      <c r="B140" s="90"/>
      <c r="C140" s="51"/>
      <c r="D140" s="83"/>
      <c r="E140" s="79"/>
      <c r="F140"/>
      <c r="G140"/>
      <c r="H140" s="49"/>
      <c r="I140" s="31"/>
      <c r="J140" s="31"/>
      <c r="K140" s="31"/>
      <c r="N140" s="108"/>
      <c r="O140" s="108"/>
      <c r="P140" s="108"/>
      <c r="Q140" s="108"/>
      <c r="R140" s="108"/>
      <c r="S140" s="108"/>
      <c r="T140" s="108"/>
    </row>
    <row r="141" spans="1:20" x14ac:dyDescent="0.25">
      <c r="A141" s="49"/>
      <c r="B141" s="90"/>
      <c r="C141" s="51"/>
      <c r="D141" s="83"/>
      <c r="E141" s="79"/>
      <c r="F141"/>
      <c r="G141"/>
      <c r="H141" s="49"/>
      <c r="I141" s="31"/>
      <c r="J141" s="31"/>
      <c r="K141" s="31"/>
      <c r="N141" s="108"/>
      <c r="O141" s="108"/>
      <c r="P141" s="108"/>
      <c r="Q141" s="108"/>
      <c r="R141" s="108"/>
      <c r="S141" s="108"/>
      <c r="T141" s="108"/>
    </row>
    <row r="142" spans="1:20" x14ac:dyDescent="0.25">
      <c r="A142" s="49"/>
      <c r="B142" s="90"/>
      <c r="C142" s="51"/>
      <c r="D142" s="83"/>
      <c r="E142" s="79"/>
      <c r="F142"/>
      <c r="G142"/>
      <c r="H142" s="49"/>
      <c r="I142"/>
      <c r="J142"/>
      <c r="K142"/>
      <c r="N142" s="108"/>
      <c r="O142" s="108"/>
      <c r="P142" s="108"/>
      <c r="Q142" s="108"/>
      <c r="R142" s="108"/>
      <c r="S142" s="108"/>
      <c r="T142" s="108"/>
    </row>
    <row r="143" spans="1:20" x14ac:dyDescent="0.25">
      <c r="A143"/>
      <c r="B143"/>
      <c r="C143"/>
      <c r="D143"/>
      <c r="E143"/>
      <c r="F143"/>
      <c r="G143"/>
      <c r="H143"/>
      <c r="I143"/>
      <c r="J143"/>
      <c r="K143"/>
      <c r="N143" s="108"/>
      <c r="O143" s="108"/>
      <c r="P143" s="108"/>
      <c r="Q143" s="108"/>
      <c r="R143" s="108"/>
      <c r="S143" s="108"/>
      <c r="T143" s="108"/>
    </row>
    <row r="144" spans="1:20" x14ac:dyDescent="0.25">
      <c r="A144"/>
      <c r="B144"/>
      <c r="C144"/>
      <c r="D144"/>
      <c r="E144"/>
      <c r="F144"/>
      <c r="G144"/>
      <c r="H144"/>
      <c r="I144"/>
      <c r="J144"/>
      <c r="K144"/>
      <c r="L144" s="49"/>
      <c r="N144" s="108"/>
      <c r="O144" s="108"/>
      <c r="P144" s="108"/>
      <c r="Q144" s="108"/>
      <c r="R144" s="108"/>
      <c r="S144" s="108"/>
      <c r="T144" s="108"/>
    </row>
    <row r="145" spans="1:20" x14ac:dyDescent="0.25">
      <c r="A145"/>
      <c r="B145" s="49"/>
      <c r="C145" s="49"/>
      <c r="D145"/>
      <c r="E145"/>
      <c r="F145"/>
      <c r="G145"/>
      <c r="H145"/>
      <c r="I145"/>
      <c r="J145"/>
      <c r="K145"/>
      <c r="L145" s="82"/>
      <c r="N145" s="108"/>
      <c r="O145" s="108"/>
      <c r="P145" s="108"/>
      <c r="Q145" s="108"/>
      <c r="R145" s="108"/>
      <c r="S145" s="108"/>
      <c r="T145" s="108"/>
    </row>
    <row r="146" spans="1:20" x14ac:dyDescent="0.25">
      <c r="A146" s="49"/>
      <c r="B146" s="22"/>
      <c r="C146"/>
      <c r="D146" s="81"/>
      <c r="E146"/>
      <c r="F146"/>
      <c r="G146"/>
      <c r="H146"/>
      <c r="I146"/>
      <c r="J146"/>
      <c r="K146"/>
      <c r="N146" s="108"/>
      <c r="O146" s="108"/>
      <c r="P146" s="108"/>
      <c r="Q146" s="108"/>
      <c r="R146" s="108"/>
      <c r="S146" s="108"/>
      <c r="T146" s="108"/>
    </row>
    <row r="147" spans="1:20" x14ac:dyDescent="0.25">
      <c r="A147" s="49"/>
      <c r="B147" s="22"/>
      <c r="C147"/>
      <c r="D147" s="81"/>
      <c r="E147"/>
      <c r="F147"/>
      <c r="G147"/>
      <c r="H147"/>
      <c r="I147"/>
      <c r="J147"/>
      <c r="K147"/>
      <c r="N147" s="108"/>
      <c r="O147" s="108"/>
      <c r="P147" s="108"/>
      <c r="Q147" s="108"/>
      <c r="R147" s="108"/>
      <c r="S147" s="108"/>
      <c r="T147" s="108"/>
    </row>
    <row r="148" spans="1:20" x14ac:dyDescent="0.25">
      <c r="A148" s="49"/>
      <c r="B148" s="22"/>
      <c r="C148"/>
      <c r="D148" s="81"/>
      <c r="E148"/>
      <c r="F148"/>
      <c r="G148"/>
      <c r="H148"/>
      <c r="I148"/>
      <c r="J148"/>
      <c r="K148"/>
      <c r="L148" s="116"/>
      <c r="N148" s="108"/>
      <c r="O148" s="108"/>
      <c r="P148" s="108"/>
      <c r="Q148" s="108"/>
      <c r="R148" s="108"/>
      <c r="S148" s="108"/>
      <c r="T148" s="108"/>
    </row>
    <row r="149" spans="1:20" x14ac:dyDescent="0.25">
      <c r="A149" s="49"/>
      <c r="B149" s="22"/>
      <c r="C149"/>
      <c r="D149" s="81"/>
      <c r="E149"/>
      <c r="F149"/>
      <c r="G149"/>
      <c r="H149"/>
      <c r="I149"/>
      <c r="J149"/>
      <c r="K149"/>
      <c r="N149" s="108"/>
      <c r="O149" s="108"/>
      <c r="P149" s="108"/>
      <c r="Q149" s="108"/>
      <c r="R149" s="108"/>
      <c r="S149" s="108"/>
      <c r="T149" s="108"/>
    </row>
    <row r="150" spans="1:20" x14ac:dyDescent="0.25">
      <c r="A150" s="49"/>
      <c r="B150" s="22"/>
      <c r="C150" s="47"/>
      <c r="D150" s="81"/>
      <c r="E150"/>
      <c r="F150"/>
      <c r="G150"/>
      <c r="H150"/>
      <c r="I150"/>
      <c r="J150"/>
      <c r="K150"/>
    </row>
    <row r="151" spans="1:20" x14ac:dyDescent="0.25">
      <c r="A151" s="49"/>
      <c r="B151" s="22"/>
      <c r="C151" s="47"/>
      <c r="D151" s="81"/>
      <c r="E151" s="55"/>
      <c r="F151"/>
      <c r="G151"/>
      <c r="H151"/>
      <c r="I151"/>
      <c r="J151"/>
      <c r="K151"/>
    </row>
    <row r="152" spans="1:20" x14ac:dyDescent="0.25">
      <c r="A152" s="49"/>
      <c r="B152" s="22"/>
      <c r="C152" s="47"/>
      <c r="D152" s="81"/>
      <c r="E152" s="55"/>
      <c r="F152"/>
      <c r="G152"/>
      <c r="H152"/>
      <c r="I152"/>
      <c r="J152"/>
      <c r="K152"/>
      <c r="O152" s="49"/>
    </row>
    <row r="153" spans="1:20" x14ac:dyDescent="0.25">
      <c r="A153" s="49"/>
      <c r="B153" s="22"/>
      <c r="C153" s="47"/>
      <c r="D153" s="81"/>
      <c r="E153" s="55"/>
      <c r="F153"/>
      <c r="G153"/>
      <c r="H153"/>
      <c r="I153"/>
      <c r="J153"/>
      <c r="K153"/>
    </row>
    <row r="154" spans="1:20" x14ac:dyDescent="0.25">
      <c r="A154" s="49"/>
      <c r="B154" s="22"/>
      <c r="C154" s="47"/>
      <c r="D154" s="81"/>
      <c r="E154" s="55"/>
      <c r="F154"/>
      <c r="G154"/>
      <c r="H154"/>
      <c r="I154"/>
      <c r="J154"/>
      <c r="K154"/>
    </row>
    <row r="155" spans="1:20" x14ac:dyDescent="0.25">
      <c r="A155" s="49"/>
      <c r="B155" s="22"/>
      <c r="C155" s="47"/>
      <c r="D155" s="81"/>
      <c r="E155" s="55"/>
      <c r="F155"/>
      <c r="G155"/>
      <c r="H155"/>
      <c r="I155"/>
      <c r="J155"/>
      <c r="K155"/>
    </row>
    <row r="156" spans="1:20" x14ac:dyDescent="0.25">
      <c r="A156" s="49"/>
      <c r="B156" s="22"/>
      <c r="C156" s="47"/>
      <c r="D156" s="81"/>
      <c r="E156" s="55"/>
      <c r="F156"/>
      <c r="G156"/>
      <c r="H156"/>
      <c r="I156"/>
      <c r="J156"/>
      <c r="K156"/>
    </row>
    <row r="157" spans="1:20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20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20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20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</sheetData>
  <mergeCells count="3">
    <mergeCell ref="N43:O43"/>
    <mergeCell ref="N64:P64"/>
    <mergeCell ref="N6:O6"/>
  </mergeCells>
  <pageMargins left="0.7" right="0.7" top="0.75" bottom="0.75" header="0.3" footer="0.3"/>
  <pageSetup paperSize="9" orientation="portrait" verticalDpi="0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A4"/>
  <sheetViews>
    <sheetView workbookViewId="0">
      <selection activeCell="A28" sqref="A28:P87"/>
    </sheetView>
  </sheetViews>
  <sheetFormatPr defaultRowHeight="13.8" x14ac:dyDescent="0.25"/>
  <sheetData>
    <row r="1" spans="1:1" s="4" customFormat="1" ht="18" x14ac:dyDescent="0.35">
      <c r="A1" s="3" t="s">
        <v>0</v>
      </c>
    </row>
    <row r="2" spans="1:1" ht="18" x14ac:dyDescent="0.35">
      <c r="A2" s="2" t="s">
        <v>1</v>
      </c>
    </row>
    <row r="3" spans="1:1" ht="14.4" x14ac:dyDescent="0.3">
      <c r="A3" s="1" t="s">
        <v>2</v>
      </c>
    </row>
    <row r="4" spans="1:1" ht="14.4" x14ac:dyDescent="0.3">
      <c r="A4" s="1" t="s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20EAD-48BC-4FE5-83B0-D610CB050991}">
  <dimension ref="A1:L67"/>
  <sheetViews>
    <sheetView workbookViewId="0">
      <selection activeCell="J12" sqref="J12:L18"/>
    </sheetView>
  </sheetViews>
  <sheetFormatPr defaultRowHeight="13.8" x14ac:dyDescent="0.25"/>
  <cols>
    <col min="2" max="2" width="25.69921875" bestFit="1" customWidth="1"/>
  </cols>
  <sheetData>
    <row r="1" spans="1:11" x14ac:dyDescent="0.25">
      <c r="A1" t="s">
        <v>44</v>
      </c>
      <c r="B1" t="s">
        <v>45</v>
      </c>
      <c r="C1" t="s">
        <v>129</v>
      </c>
      <c r="D1" t="s">
        <v>47</v>
      </c>
    </row>
    <row r="2" spans="1:11" x14ac:dyDescent="0.25">
      <c r="A2" t="s">
        <v>130</v>
      </c>
      <c r="B2" t="s">
        <v>65</v>
      </c>
      <c r="C2">
        <v>660</v>
      </c>
      <c r="D2">
        <v>550</v>
      </c>
    </row>
    <row r="3" spans="1:11" x14ac:dyDescent="0.25">
      <c r="A3" t="s">
        <v>130</v>
      </c>
      <c r="B3" t="s">
        <v>65</v>
      </c>
      <c r="C3">
        <v>660</v>
      </c>
      <c r="D3">
        <v>900</v>
      </c>
    </row>
    <row r="4" spans="1:11" x14ac:dyDescent="0.25">
      <c r="A4" t="s">
        <v>130</v>
      </c>
      <c r="B4" t="s">
        <v>65</v>
      </c>
      <c r="C4">
        <v>660</v>
      </c>
      <c r="D4" s="59">
        <v>1530</v>
      </c>
    </row>
    <row r="5" spans="1:11" x14ac:dyDescent="0.25">
      <c r="A5" t="s">
        <v>130</v>
      </c>
      <c r="B5" t="s">
        <v>65</v>
      </c>
      <c r="C5">
        <v>660</v>
      </c>
      <c r="D5">
        <v>990</v>
      </c>
    </row>
    <row r="6" spans="1:11" x14ac:dyDescent="0.25">
      <c r="A6" t="s">
        <v>130</v>
      </c>
      <c r="B6" t="s">
        <v>65</v>
      </c>
      <c r="C6">
        <v>660</v>
      </c>
      <c r="D6" s="59">
        <v>1020</v>
      </c>
    </row>
    <row r="7" spans="1:11" x14ac:dyDescent="0.25">
      <c r="A7" t="s">
        <v>130</v>
      </c>
      <c r="B7" t="s">
        <v>65</v>
      </c>
      <c r="C7">
        <v>660</v>
      </c>
      <c r="D7" s="59">
        <v>1200</v>
      </c>
    </row>
    <row r="8" spans="1:11" x14ac:dyDescent="0.25">
      <c r="A8" t="s">
        <v>130</v>
      </c>
      <c r="B8" t="s">
        <v>65</v>
      </c>
      <c r="C8">
        <v>660</v>
      </c>
      <c r="D8">
        <v>820</v>
      </c>
    </row>
    <row r="9" spans="1:11" x14ac:dyDescent="0.25">
      <c r="A9" t="s">
        <v>130</v>
      </c>
      <c r="B9" t="s">
        <v>49</v>
      </c>
      <c r="C9">
        <v>660</v>
      </c>
      <c r="D9" s="59">
        <v>3080</v>
      </c>
    </row>
    <row r="10" spans="1:11" x14ac:dyDescent="0.25">
      <c r="A10" t="s">
        <v>130</v>
      </c>
      <c r="B10" t="s">
        <v>49</v>
      </c>
      <c r="C10">
        <v>660</v>
      </c>
      <c r="D10" s="59">
        <v>5180</v>
      </c>
    </row>
    <row r="11" spans="1:11" x14ac:dyDescent="0.25">
      <c r="A11" t="s">
        <v>130</v>
      </c>
      <c r="B11" t="s">
        <v>49</v>
      </c>
      <c r="C11">
        <v>660</v>
      </c>
      <c r="D11" s="59">
        <v>2560</v>
      </c>
    </row>
    <row r="12" spans="1:11" x14ac:dyDescent="0.25">
      <c r="A12" t="s">
        <v>130</v>
      </c>
      <c r="B12" t="s">
        <v>49</v>
      </c>
      <c r="C12">
        <v>660</v>
      </c>
      <c r="D12" s="59">
        <v>6480</v>
      </c>
      <c r="J12" t="s">
        <v>39</v>
      </c>
      <c r="K12" t="s">
        <v>37</v>
      </c>
    </row>
    <row r="13" spans="1:11" x14ac:dyDescent="0.25">
      <c r="A13" t="s">
        <v>130</v>
      </c>
      <c r="B13" t="s">
        <v>49</v>
      </c>
      <c r="C13">
        <v>660</v>
      </c>
      <c r="D13" s="59">
        <v>2550</v>
      </c>
      <c r="J13" s="59">
        <f>SUM(D2:D8)</f>
        <v>7010</v>
      </c>
      <c r="K13" s="59">
        <f>SUM(D9:D20)</f>
        <v>45490</v>
      </c>
    </row>
    <row r="14" spans="1:11" x14ac:dyDescent="0.25">
      <c r="A14" t="s">
        <v>130</v>
      </c>
      <c r="B14" t="s">
        <v>49</v>
      </c>
      <c r="C14">
        <v>660</v>
      </c>
      <c r="D14" s="59">
        <v>5090</v>
      </c>
      <c r="J14">
        <f>SUM(D21:D31)</f>
        <v>4420</v>
      </c>
      <c r="K14">
        <f>SUM(D32:D43)</f>
        <v>366</v>
      </c>
    </row>
    <row r="15" spans="1:11" x14ac:dyDescent="0.25">
      <c r="A15" t="s">
        <v>130</v>
      </c>
      <c r="B15" t="s">
        <v>49</v>
      </c>
      <c r="C15">
        <v>660</v>
      </c>
      <c r="D15">
        <v>690</v>
      </c>
      <c r="J15">
        <f>SUM(D44:D67)</f>
        <v>732</v>
      </c>
    </row>
    <row r="16" spans="1:11" x14ac:dyDescent="0.25">
      <c r="A16" t="s">
        <v>130</v>
      </c>
      <c r="B16" t="s">
        <v>49</v>
      </c>
      <c r="C16">
        <v>660</v>
      </c>
      <c r="D16" s="59">
        <v>3010</v>
      </c>
    </row>
    <row r="17" spans="1:12" x14ac:dyDescent="0.25">
      <c r="A17" t="s">
        <v>130</v>
      </c>
      <c r="B17" t="s">
        <v>49</v>
      </c>
      <c r="C17">
        <v>660</v>
      </c>
      <c r="D17" s="59">
        <v>5430</v>
      </c>
    </row>
    <row r="18" spans="1:12" x14ac:dyDescent="0.25">
      <c r="A18" t="s">
        <v>130</v>
      </c>
      <c r="B18" t="s">
        <v>49</v>
      </c>
      <c r="C18">
        <v>660</v>
      </c>
      <c r="D18" s="59">
        <v>2820</v>
      </c>
      <c r="J18" s="59">
        <f>SUM(J13:J15)</f>
        <v>12162</v>
      </c>
      <c r="K18" s="59">
        <f>SUM(K13:K15)</f>
        <v>45856</v>
      </c>
      <c r="L18" s="59">
        <f>SUM(J18:K18)</f>
        <v>58018</v>
      </c>
    </row>
    <row r="19" spans="1:12" x14ac:dyDescent="0.25">
      <c r="A19" t="s">
        <v>130</v>
      </c>
      <c r="B19" t="s">
        <v>49</v>
      </c>
      <c r="C19">
        <v>660</v>
      </c>
      <c r="D19" s="59">
        <v>6020</v>
      </c>
    </row>
    <row r="20" spans="1:12" x14ac:dyDescent="0.25">
      <c r="A20" t="s">
        <v>130</v>
      </c>
      <c r="B20" t="s">
        <v>49</v>
      </c>
      <c r="C20">
        <v>660</v>
      </c>
      <c r="D20" s="59">
        <v>2580</v>
      </c>
    </row>
    <row r="21" spans="1:12" x14ac:dyDescent="0.25">
      <c r="A21" t="s">
        <v>130</v>
      </c>
      <c r="B21" t="s">
        <v>78</v>
      </c>
      <c r="C21">
        <v>660</v>
      </c>
      <c r="D21">
        <v>120</v>
      </c>
    </row>
    <row r="22" spans="1:12" x14ac:dyDescent="0.25">
      <c r="A22" t="s">
        <v>130</v>
      </c>
      <c r="B22" t="s">
        <v>78</v>
      </c>
      <c r="C22">
        <v>660</v>
      </c>
      <c r="D22">
        <v>290</v>
      </c>
    </row>
    <row r="23" spans="1:12" x14ac:dyDescent="0.25">
      <c r="A23" t="s">
        <v>130</v>
      </c>
      <c r="B23" t="s">
        <v>78</v>
      </c>
      <c r="C23">
        <v>660</v>
      </c>
      <c r="D23">
        <v>410</v>
      </c>
    </row>
    <row r="24" spans="1:12" x14ac:dyDescent="0.25">
      <c r="A24" t="s">
        <v>130</v>
      </c>
      <c r="B24" t="s">
        <v>78</v>
      </c>
      <c r="C24">
        <v>660</v>
      </c>
      <c r="D24">
        <v>530</v>
      </c>
    </row>
    <row r="25" spans="1:12" x14ac:dyDescent="0.25">
      <c r="A25" t="s">
        <v>130</v>
      </c>
      <c r="B25" t="s">
        <v>78</v>
      </c>
      <c r="C25">
        <v>660</v>
      </c>
      <c r="D25">
        <v>590</v>
      </c>
    </row>
    <row r="26" spans="1:12" x14ac:dyDescent="0.25">
      <c r="A26" t="s">
        <v>130</v>
      </c>
      <c r="B26" t="s">
        <v>78</v>
      </c>
      <c r="C26">
        <v>660</v>
      </c>
      <c r="D26">
        <v>390</v>
      </c>
    </row>
    <row r="27" spans="1:12" x14ac:dyDescent="0.25">
      <c r="A27" t="s">
        <v>130</v>
      </c>
      <c r="B27" t="s">
        <v>78</v>
      </c>
      <c r="C27">
        <v>660</v>
      </c>
      <c r="D27">
        <v>150</v>
      </c>
    </row>
    <row r="28" spans="1:12" x14ac:dyDescent="0.25">
      <c r="A28" t="s">
        <v>130</v>
      </c>
      <c r="B28" t="s">
        <v>78</v>
      </c>
      <c r="C28">
        <v>660</v>
      </c>
      <c r="D28">
        <v>520</v>
      </c>
    </row>
    <row r="29" spans="1:12" x14ac:dyDescent="0.25">
      <c r="A29" t="s">
        <v>130</v>
      </c>
      <c r="B29" t="s">
        <v>78</v>
      </c>
      <c r="C29">
        <v>660</v>
      </c>
      <c r="D29">
        <v>490</v>
      </c>
    </row>
    <row r="30" spans="1:12" x14ac:dyDescent="0.25">
      <c r="A30" t="s">
        <v>130</v>
      </c>
      <c r="B30" t="s">
        <v>78</v>
      </c>
      <c r="C30">
        <v>660</v>
      </c>
      <c r="D30">
        <v>470</v>
      </c>
    </row>
    <row r="31" spans="1:12" x14ac:dyDescent="0.25">
      <c r="A31" t="s">
        <v>130</v>
      </c>
      <c r="B31" t="s">
        <v>78</v>
      </c>
      <c r="C31">
        <v>660</v>
      </c>
      <c r="D31">
        <v>460</v>
      </c>
    </row>
    <row r="32" spans="1:12" x14ac:dyDescent="0.25">
      <c r="A32" t="s">
        <v>130</v>
      </c>
      <c r="B32" t="s">
        <v>133</v>
      </c>
      <c r="C32">
        <v>660</v>
      </c>
      <c r="D32">
        <v>31</v>
      </c>
    </row>
    <row r="33" spans="1:4" x14ac:dyDescent="0.25">
      <c r="A33" t="s">
        <v>130</v>
      </c>
      <c r="B33" t="s">
        <v>133</v>
      </c>
      <c r="C33">
        <v>660</v>
      </c>
      <c r="D33">
        <v>29</v>
      </c>
    </row>
    <row r="34" spans="1:4" x14ac:dyDescent="0.25">
      <c r="A34" t="s">
        <v>130</v>
      </c>
      <c r="B34" t="s">
        <v>133</v>
      </c>
      <c r="C34">
        <v>660</v>
      </c>
      <c r="D34">
        <v>31</v>
      </c>
    </row>
    <row r="35" spans="1:4" x14ac:dyDescent="0.25">
      <c r="A35" t="s">
        <v>130</v>
      </c>
      <c r="B35" t="s">
        <v>133</v>
      </c>
      <c r="C35">
        <v>660</v>
      </c>
      <c r="D35">
        <v>30</v>
      </c>
    </row>
    <row r="36" spans="1:4" x14ac:dyDescent="0.25">
      <c r="A36" t="s">
        <v>130</v>
      </c>
      <c r="B36" t="s">
        <v>133</v>
      </c>
      <c r="C36">
        <v>660</v>
      </c>
      <c r="D36">
        <v>31</v>
      </c>
    </row>
    <row r="37" spans="1:4" x14ac:dyDescent="0.25">
      <c r="A37" t="s">
        <v>130</v>
      </c>
      <c r="B37" t="s">
        <v>133</v>
      </c>
      <c r="C37">
        <v>660</v>
      </c>
      <c r="D37">
        <v>30</v>
      </c>
    </row>
    <row r="38" spans="1:4" x14ac:dyDescent="0.25">
      <c r="A38" t="s">
        <v>130</v>
      </c>
      <c r="B38" t="s">
        <v>133</v>
      </c>
      <c r="C38">
        <v>660</v>
      </c>
      <c r="D38">
        <v>31</v>
      </c>
    </row>
    <row r="39" spans="1:4" x14ac:dyDescent="0.25">
      <c r="A39" t="s">
        <v>130</v>
      </c>
      <c r="B39" t="s">
        <v>133</v>
      </c>
      <c r="C39">
        <v>660</v>
      </c>
      <c r="D39">
        <v>31</v>
      </c>
    </row>
    <row r="40" spans="1:4" x14ac:dyDescent="0.25">
      <c r="A40" t="s">
        <v>130</v>
      </c>
      <c r="B40" t="s">
        <v>133</v>
      </c>
      <c r="C40">
        <v>660</v>
      </c>
      <c r="D40">
        <v>30</v>
      </c>
    </row>
    <row r="41" spans="1:4" x14ac:dyDescent="0.25">
      <c r="A41" t="s">
        <v>130</v>
      </c>
      <c r="B41" t="s">
        <v>133</v>
      </c>
      <c r="C41">
        <v>660</v>
      </c>
      <c r="D41">
        <v>31</v>
      </c>
    </row>
    <row r="42" spans="1:4" x14ac:dyDescent="0.25">
      <c r="A42" t="s">
        <v>130</v>
      </c>
      <c r="B42" t="s">
        <v>133</v>
      </c>
      <c r="C42">
        <v>660</v>
      </c>
      <c r="D42">
        <v>30</v>
      </c>
    </row>
    <row r="43" spans="1:4" x14ac:dyDescent="0.25">
      <c r="A43" t="s">
        <v>130</v>
      </c>
      <c r="B43" t="s">
        <v>133</v>
      </c>
      <c r="C43">
        <v>660</v>
      </c>
      <c r="D43">
        <v>31</v>
      </c>
    </row>
    <row r="44" spans="1:4" x14ac:dyDescent="0.25">
      <c r="A44" t="s">
        <v>130</v>
      </c>
      <c r="B44" t="s">
        <v>131</v>
      </c>
      <c r="C44">
        <v>660</v>
      </c>
      <c r="D44">
        <v>31</v>
      </c>
    </row>
    <row r="45" spans="1:4" x14ac:dyDescent="0.25">
      <c r="A45" t="s">
        <v>130</v>
      </c>
      <c r="B45" t="s">
        <v>131</v>
      </c>
      <c r="C45">
        <v>660</v>
      </c>
      <c r="D45">
        <v>29</v>
      </c>
    </row>
    <row r="46" spans="1:4" x14ac:dyDescent="0.25">
      <c r="A46" t="s">
        <v>130</v>
      </c>
      <c r="B46" t="s">
        <v>131</v>
      </c>
      <c r="C46">
        <v>660</v>
      </c>
      <c r="D46">
        <v>31</v>
      </c>
    </row>
    <row r="47" spans="1:4" x14ac:dyDescent="0.25">
      <c r="A47" t="s">
        <v>130</v>
      </c>
      <c r="B47" t="s">
        <v>131</v>
      </c>
      <c r="C47">
        <v>660</v>
      </c>
      <c r="D47">
        <v>30</v>
      </c>
    </row>
    <row r="48" spans="1:4" x14ac:dyDescent="0.25">
      <c r="A48" t="s">
        <v>130</v>
      </c>
      <c r="B48" t="s">
        <v>131</v>
      </c>
      <c r="C48">
        <v>660</v>
      </c>
      <c r="D48">
        <v>31</v>
      </c>
    </row>
    <row r="49" spans="1:4" x14ac:dyDescent="0.25">
      <c r="A49" t="s">
        <v>130</v>
      </c>
      <c r="B49" t="s">
        <v>131</v>
      </c>
      <c r="C49">
        <v>660</v>
      </c>
      <c r="D49">
        <v>30</v>
      </c>
    </row>
    <row r="50" spans="1:4" x14ac:dyDescent="0.25">
      <c r="A50" t="s">
        <v>130</v>
      </c>
      <c r="B50" t="s">
        <v>131</v>
      </c>
      <c r="C50">
        <v>660</v>
      </c>
      <c r="D50">
        <v>31</v>
      </c>
    </row>
    <row r="51" spans="1:4" x14ac:dyDescent="0.25">
      <c r="A51" t="s">
        <v>130</v>
      </c>
      <c r="B51" t="s">
        <v>131</v>
      </c>
      <c r="C51">
        <v>660</v>
      </c>
      <c r="D51">
        <v>31</v>
      </c>
    </row>
    <row r="52" spans="1:4" x14ac:dyDescent="0.25">
      <c r="A52" t="s">
        <v>130</v>
      </c>
      <c r="B52" t="s">
        <v>131</v>
      </c>
      <c r="C52">
        <v>660</v>
      </c>
      <c r="D52">
        <v>30</v>
      </c>
    </row>
    <row r="53" spans="1:4" x14ac:dyDescent="0.25">
      <c r="A53" t="s">
        <v>130</v>
      </c>
      <c r="B53" t="s">
        <v>131</v>
      </c>
      <c r="C53">
        <v>660</v>
      </c>
      <c r="D53">
        <v>31</v>
      </c>
    </row>
    <row r="54" spans="1:4" x14ac:dyDescent="0.25">
      <c r="A54" t="s">
        <v>130</v>
      </c>
      <c r="B54" t="s">
        <v>131</v>
      </c>
      <c r="C54">
        <v>660</v>
      </c>
      <c r="D54">
        <v>30</v>
      </c>
    </row>
    <row r="55" spans="1:4" x14ac:dyDescent="0.25">
      <c r="A55" t="s">
        <v>130</v>
      </c>
      <c r="B55" t="s">
        <v>131</v>
      </c>
      <c r="C55">
        <v>660</v>
      </c>
      <c r="D55">
        <v>31</v>
      </c>
    </row>
    <row r="56" spans="1:4" x14ac:dyDescent="0.25">
      <c r="A56" t="s">
        <v>130</v>
      </c>
      <c r="B56" t="s">
        <v>132</v>
      </c>
      <c r="C56">
        <v>660</v>
      </c>
      <c r="D56">
        <v>31</v>
      </c>
    </row>
    <row r="57" spans="1:4" x14ac:dyDescent="0.25">
      <c r="A57" t="s">
        <v>130</v>
      </c>
      <c r="B57" t="s">
        <v>132</v>
      </c>
      <c r="C57">
        <v>660</v>
      </c>
      <c r="D57">
        <v>29</v>
      </c>
    </row>
    <row r="58" spans="1:4" x14ac:dyDescent="0.25">
      <c r="A58" t="s">
        <v>130</v>
      </c>
      <c r="B58" t="s">
        <v>132</v>
      </c>
      <c r="C58">
        <v>660</v>
      </c>
      <c r="D58">
        <v>31</v>
      </c>
    </row>
    <row r="59" spans="1:4" x14ac:dyDescent="0.25">
      <c r="A59" t="s">
        <v>130</v>
      </c>
      <c r="B59" t="s">
        <v>132</v>
      </c>
      <c r="C59">
        <v>660</v>
      </c>
      <c r="D59">
        <v>30</v>
      </c>
    </row>
    <row r="60" spans="1:4" x14ac:dyDescent="0.25">
      <c r="A60" t="s">
        <v>130</v>
      </c>
      <c r="B60" t="s">
        <v>132</v>
      </c>
      <c r="C60">
        <v>660</v>
      </c>
      <c r="D60">
        <v>31</v>
      </c>
    </row>
    <row r="61" spans="1:4" x14ac:dyDescent="0.25">
      <c r="A61" t="s">
        <v>130</v>
      </c>
      <c r="B61" t="s">
        <v>132</v>
      </c>
      <c r="C61">
        <v>660</v>
      </c>
      <c r="D61">
        <v>30</v>
      </c>
    </row>
    <row r="62" spans="1:4" x14ac:dyDescent="0.25">
      <c r="A62" t="s">
        <v>130</v>
      </c>
      <c r="B62" t="s">
        <v>132</v>
      </c>
      <c r="C62">
        <v>660</v>
      </c>
      <c r="D62">
        <v>31</v>
      </c>
    </row>
    <row r="63" spans="1:4" x14ac:dyDescent="0.25">
      <c r="A63" t="s">
        <v>130</v>
      </c>
      <c r="B63" t="s">
        <v>132</v>
      </c>
      <c r="C63">
        <v>660</v>
      </c>
      <c r="D63">
        <v>31</v>
      </c>
    </row>
    <row r="64" spans="1:4" x14ac:dyDescent="0.25">
      <c r="A64" t="s">
        <v>130</v>
      </c>
      <c r="B64" t="s">
        <v>132</v>
      </c>
      <c r="C64">
        <v>660</v>
      </c>
      <c r="D64">
        <v>30</v>
      </c>
    </row>
    <row r="65" spans="1:4" x14ac:dyDescent="0.25">
      <c r="A65" t="s">
        <v>130</v>
      </c>
      <c r="B65" t="s">
        <v>132</v>
      </c>
      <c r="C65">
        <v>660</v>
      </c>
      <c r="D65">
        <v>31</v>
      </c>
    </row>
    <row r="66" spans="1:4" x14ac:dyDescent="0.25">
      <c r="A66" t="s">
        <v>130</v>
      </c>
      <c r="B66" t="s">
        <v>132</v>
      </c>
      <c r="C66">
        <v>660</v>
      </c>
      <c r="D66">
        <v>30</v>
      </c>
    </row>
    <row r="67" spans="1:4" x14ac:dyDescent="0.25">
      <c r="A67" t="s">
        <v>130</v>
      </c>
      <c r="B67" t="s">
        <v>132</v>
      </c>
      <c r="C67">
        <v>660</v>
      </c>
      <c r="D67">
        <v>31</v>
      </c>
    </row>
  </sheetData>
  <sortState xmlns:xlrd2="http://schemas.microsoft.com/office/spreadsheetml/2017/richdata2" ref="A2:D67">
    <sortCondition ref="B1:B6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42B920-752D-4B21-A768-259359A55F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551C86-BA06-40E7-B9F9-B599F240194E}">
  <ds:schemaRefs>
    <ds:schemaRef ds:uri="55154662-676a-405c-a9b6-a5b814f17753"/>
    <ds:schemaRef ds:uri="http://purl.org/dc/elements/1.1/"/>
    <ds:schemaRef ds:uri="http://schemas.microsoft.com/office/2006/metadata/properties"/>
    <ds:schemaRef ds:uri="d2a93359-ac01-4f98-8d25-710e83cd9f1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265B18-9B75-460C-AE39-5567404FAD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Frumgöng</vt:lpstr>
      <vt:lpstr>Úrvinnsla</vt:lpstr>
      <vt:lpstr>Birting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2022-01-12T13:43:33Z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1630800</vt:r8>
  </property>
</Properties>
</file>