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helenaingolfsdottir/Downloads/"/>
    </mc:Choice>
  </mc:AlternateContent>
  <xr:revisionPtr revIDLastSave="0" documentId="13_ncr:1_{25EFAB45-B051-8F4C-8F9A-A447BC9D3E2A}" xr6:coauthVersionLast="47" xr6:coauthVersionMax="47" xr10:uidLastSave="{00000000-0000-0000-0000-000000000000}"/>
  <bookViews>
    <workbookView xWindow="35060" yWindow="1500" windowWidth="26940" windowHeight="15080" activeTab="1" xr2:uid="{00000000-000D-0000-FFFF-FFFF00000000}"/>
  </bookViews>
  <sheets>
    <sheet name="Frumgöng" sheetId="1" r:id="rId1"/>
    <sheet name="Úrvinnsla" sheetId="2" r:id="rId2"/>
    <sheet name="Birt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" i="2" l="1"/>
  <c r="B57" i="2"/>
  <c r="L52" i="2"/>
  <c r="G49" i="2"/>
  <c r="G41" i="2"/>
  <c r="H41" i="2"/>
  <c r="I41" i="2"/>
  <c r="J41" i="2"/>
  <c r="K41" i="2"/>
  <c r="L41" i="2"/>
  <c r="M41" i="2"/>
  <c r="N41" i="2"/>
  <c r="U107" i="2"/>
  <c r="V107" i="2"/>
  <c r="W107" i="2"/>
  <c r="W119" i="2" s="1"/>
  <c r="X107" i="2"/>
  <c r="V119" i="2"/>
  <c r="V120" i="2"/>
  <c r="W120" i="2"/>
  <c r="U119" i="2"/>
  <c r="U120" i="2"/>
  <c r="T120" i="2"/>
  <c r="U114" i="2"/>
  <c r="V114" i="2"/>
  <c r="W114" i="2"/>
  <c r="X114" i="2"/>
  <c r="T114" i="2"/>
  <c r="U113" i="2"/>
  <c r="V113" i="2"/>
  <c r="W113" i="2"/>
  <c r="X113" i="2"/>
  <c r="T113" i="2"/>
  <c r="I34" i="2"/>
  <c r="J34" i="2"/>
  <c r="K34" i="2"/>
  <c r="H34" i="2"/>
  <c r="G32" i="2"/>
  <c r="H32" i="2"/>
  <c r="I32" i="2"/>
  <c r="J32" i="2"/>
  <c r="K32" i="2"/>
  <c r="L32" i="2"/>
  <c r="M32" i="2"/>
  <c r="N32" i="2"/>
  <c r="F32" i="2"/>
  <c r="G24" i="2"/>
  <c r="H24" i="2"/>
  <c r="I24" i="2"/>
  <c r="J24" i="2"/>
  <c r="K24" i="2"/>
  <c r="L24" i="2"/>
  <c r="M24" i="2"/>
  <c r="N24" i="2"/>
  <c r="F24" i="2"/>
  <c r="U42" i="2"/>
  <c r="V42" i="2"/>
  <c r="W42" i="2"/>
  <c r="X42" i="2"/>
  <c r="Y42" i="2"/>
  <c r="Z42" i="2"/>
  <c r="AA42" i="2"/>
  <c r="AB42" i="2"/>
  <c r="AC42" i="2"/>
  <c r="Z35" i="2"/>
  <c r="AA35" i="2"/>
  <c r="AA47" i="2" s="1"/>
  <c r="AB35" i="2"/>
  <c r="AB46" i="2" s="1"/>
  <c r="T42" i="2"/>
  <c r="T46" i="2"/>
  <c r="F41" i="2"/>
  <c r="U91" i="2"/>
  <c r="V91" i="2"/>
  <c r="W91" i="2"/>
  <c r="X91" i="2"/>
  <c r="T91" i="2"/>
  <c r="U90" i="2"/>
  <c r="V90" i="2"/>
  <c r="W90" i="2"/>
  <c r="X90" i="2"/>
  <c r="T90" i="2"/>
  <c r="U89" i="2"/>
  <c r="V89" i="2"/>
  <c r="W89" i="2"/>
  <c r="X89" i="2"/>
  <c r="T89" i="2"/>
  <c r="B36" i="2"/>
  <c r="L16" i="2"/>
  <c r="M16" i="2"/>
  <c r="N16" i="2"/>
  <c r="C16" i="2"/>
  <c r="E16" i="2"/>
  <c r="F16" i="2"/>
  <c r="G16" i="2"/>
  <c r="H16" i="2"/>
  <c r="I16" i="2"/>
  <c r="J16" i="2"/>
  <c r="K16" i="2"/>
  <c r="AB21" i="2"/>
  <c r="AC21" i="2"/>
  <c r="AD21" i="2"/>
  <c r="AE21" i="2"/>
  <c r="AF21" i="2"/>
  <c r="T21" i="2"/>
  <c r="U21" i="2"/>
  <c r="D16" i="2" s="1"/>
  <c r="V21" i="2"/>
  <c r="W21" i="2"/>
  <c r="X21" i="2"/>
  <c r="Y21" i="2"/>
  <c r="Z21" i="2"/>
  <c r="AA21" i="2"/>
  <c r="S21" i="2"/>
  <c r="B16" i="2" s="1"/>
  <c r="AE25" i="2"/>
  <c r="C36" i="2"/>
  <c r="X115" i="2"/>
  <c r="AC35" i="2"/>
  <c r="AC46" i="2"/>
  <c r="AC49" i="2" s="1"/>
  <c r="AC47" i="2"/>
  <c r="AC48" i="2"/>
  <c r="Z48" i="2"/>
  <c r="U35" i="2"/>
  <c r="U48" i="2" s="1"/>
  <c r="V35" i="2"/>
  <c r="V47" i="2" s="1"/>
  <c r="W35" i="2"/>
  <c r="W47" i="2" s="1"/>
  <c r="X35" i="2"/>
  <c r="X46" i="2" s="1"/>
  <c r="Y35" i="2"/>
  <c r="Y47" i="2" s="1"/>
  <c r="Z47" i="2"/>
  <c r="T35" i="2"/>
  <c r="T48" i="2" s="1"/>
  <c r="AD25" i="2"/>
  <c r="AC22" i="2"/>
  <c r="AD22" i="2"/>
  <c r="AD24" i="2" s="1"/>
  <c r="AE22" i="2"/>
  <c r="AE24" i="2" s="1"/>
  <c r="M11" i="2"/>
  <c r="N11" i="2"/>
  <c r="O11" i="2"/>
  <c r="AB48" i="2" l="1"/>
  <c r="AB47" i="2"/>
  <c r="AB49" i="2" s="1"/>
  <c r="AA48" i="2"/>
  <c r="AA46" i="2"/>
  <c r="AA49" i="2" s="1"/>
  <c r="Z46" i="2"/>
  <c r="Z49" i="2" s="1"/>
  <c r="Y46" i="2"/>
  <c r="Y48" i="2"/>
  <c r="W46" i="2"/>
  <c r="W48" i="2"/>
  <c r="X48" i="2"/>
  <c r="X47" i="2"/>
  <c r="X49" i="2" s="1"/>
  <c r="V48" i="2"/>
  <c r="V46" i="2"/>
  <c r="V49" i="2" s="1"/>
  <c r="U46" i="2"/>
  <c r="U47" i="2"/>
  <c r="T47" i="2"/>
  <c r="T49" i="2" s="1"/>
  <c r="N25" i="1"/>
  <c r="N24" i="1"/>
  <c r="N23" i="1"/>
  <c r="O11" i="1"/>
  <c r="O12" i="1"/>
  <c r="O13" i="1"/>
  <c r="O14" i="1"/>
  <c r="O15" i="1"/>
  <c r="O16" i="1"/>
  <c r="O17" i="1"/>
  <c r="O18" i="1"/>
  <c r="O19" i="1"/>
  <c r="O20" i="1"/>
  <c r="O21" i="1"/>
  <c r="O10" i="1"/>
  <c r="I25" i="1"/>
  <c r="L26" i="1"/>
  <c r="M26" i="1"/>
  <c r="L25" i="1"/>
  <c r="M25" i="1"/>
  <c r="L24" i="1"/>
  <c r="M24" i="1"/>
  <c r="L23" i="1"/>
  <c r="M23" i="1"/>
  <c r="L22" i="1"/>
  <c r="N22" i="1"/>
  <c r="N26" i="1" s="1"/>
  <c r="L59" i="2"/>
  <c r="L60" i="2"/>
  <c r="M58" i="2"/>
  <c r="N58" i="2"/>
  <c r="N57" i="2"/>
  <c r="L57" i="2"/>
  <c r="M57" i="2"/>
  <c r="L45" i="2"/>
  <c r="M45" i="2"/>
  <c r="N45" i="2"/>
  <c r="L20" i="2"/>
  <c r="L49" i="2" s="1"/>
  <c r="M20" i="2"/>
  <c r="M49" i="2" s="1"/>
  <c r="N20" i="2"/>
  <c r="N49" i="2" s="1"/>
  <c r="C11" i="2"/>
  <c r="D11" i="2"/>
  <c r="E11" i="2"/>
  <c r="F11" i="2"/>
  <c r="G11" i="2"/>
  <c r="H11" i="2"/>
  <c r="I11" i="2"/>
  <c r="J11" i="2"/>
  <c r="K11" i="2"/>
  <c r="L11" i="2"/>
  <c r="B11" i="2"/>
  <c r="W49" i="2" l="1"/>
  <c r="U49" i="2"/>
  <c r="Y49" i="2"/>
  <c r="N61" i="2"/>
  <c r="L61" i="2"/>
  <c r="L68" i="2"/>
  <c r="N68" i="2"/>
  <c r="N66" i="2"/>
  <c r="M61" i="2"/>
  <c r="M22" i="1"/>
  <c r="M68" i="2"/>
  <c r="L51" i="2"/>
  <c r="M51" i="2"/>
  <c r="M52" i="2" s="1"/>
  <c r="N51" i="2"/>
  <c r="L36" i="2"/>
  <c r="L50" i="2" s="1"/>
  <c r="M36" i="2"/>
  <c r="N36" i="2"/>
  <c r="N50" i="2" s="1"/>
  <c r="L28" i="2"/>
  <c r="M28" i="2"/>
  <c r="M66" i="2" s="1"/>
  <c r="N28" i="2"/>
  <c r="C83" i="1"/>
  <c r="D83" i="1"/>
  <c r="E83" i="1"/>
  <c r="F83" i="1"/>
  <c r="G83" i="1"/>
  <c r="H83" i="1"/>
  <c r="I83" i="1"/>
  <c r="J83" i="1"/>
  <c r="K83" i="1"/>
  <c r="L83" i="1"/>
  <c r="M83" i="1"/>
  <c r="B83" i="1"/>
  <c r="C77" i="1"/>
  <c r="D77" i="1"/>
  <c r="E77" i="1"/>
  <c r="F77" i="1"/>
  <c r="G77" i="1"/>
  <c r="H77" i="1"/>
  <c r="I77" i="1"/>
  <c r="J77" i="1"/>
  <c r="K77" i="1"/>
  <c r="L77" i="1"/>
  <c r="M77" i="1"/>
  <c r="B77" i="1"/>
  <c r="C71" i="1"/>
  <c r="D71" i="1"/>
  <c r="E71" i="1"/>
  <c r="F71" i="1"/>
  <c r="G71" i="1"/>
  <c r="H71" i="1"/>
  <c r="I71" i="1"/>
  <c r="J71" i="1"/>
  <c r="K71" i="1"/>
  <c r="L71" i="1"/>
  <c r="M71" i="1"/>
  <c r="B71" i="1"/>
  <c r="P69" i="1"/>
  <c r="P70" i="1"/>
  <c r="P68" i="1"/>
  <c r="N69" i="1"/>
  <c r="N70" i="1"/>
  <c r="N68" i="1"/>
  <c r="N52" i="2" l="1"/>
  <c r="N67" i="2"/>
  <c r="M50" i="2"/>
  <c r="M67" i="2"/>
  <c r="L67" i="2"/>
  <c r="N71" i="1"/>
  <c r="O69" i="1" s="1"/>
  <c r="N81" i="1"/>
  <c r="N82" i="1"/>
  <c r="N80" i="1"/>
  <c r="N83" i="1" s="1"/>
  <c r="P81" i="1"/>
  <c r="P82" i="1"/>
  <c r="P80" i="1"/>
  <c r="P75" i="1"/>
  <c r="P76" i="1"/>
  <c r="P74" i="1"/>
  <c r="N75" i="1"/>
  <c r="N76" i="1"/>
  <c r="N74" i="1"/>
  <c r="N77" i="1" s="1"/>
  <c r="AW20" i="2"/>
  <c r="O70" i="1" l="1"/>
  <c r="P77" i="1"/>
  <c r="P83" i="1"/>
  <c r="O68" i="1"/>
  <c r="AX18" i="2"/>
  <c r="AX19" i="2"/>
  <c r="AX17" i="2"/>
  <c r="O81" i="1"/>
  <c r="O82" i="1"/>
  <c r="O80" i="1"/>
  <c r="O74" i="1"/>
  <c r="AX20" i="2" l="1"/>
  <c r="O83" i="1"/>
  <c r="O75" i="1"/>
  <c r="O76" i="1"/>
  <c r="O77" i="1" l="1"/>
  <c r="AS20" i="2" l="1"/>
  <c r="AO20" i="2"/>
  <c r="J18" i="2"/>
  <c r="K18" i="2"/>
  <c r="I44" i="2"/>
  <c r="J44" i="2"/>
  <c r="K44" i="2"/>
  <c r="H44" i="2"/>
  <c r="I43" i="2"/>
  <c r="J43" i="2"/>
  <c r="K43" i="2"/>
  <c r="H43" i="2"/>
  <c r="I35" i="2"/>
  <c r="J35" i="2"/>
  <c r="K35" i="2"/>
  <c r="H35" i="2"/>
  <c r="I22" i="1"/>
  <c r="AP19" i="2" l="1"/>
  <c r="AP17" i="2"/>
  <c r="AP18" i="2"/>
  <c r="AT19" i="2"/>
  <c r="AT18" i="2"/>
  <c r="AT17" i="2"/>
  <c r="J45" i="2"/>
  <c r="I45" i="2"/>
  <c r="H45" i="2"/>
  <c r="G45" i="2"/>
  <c r="F45" i="2"/>
  <c r="K36" i="2"/>
  <c r="I36" i="2"/>
  <c r="H36" i="2"/>
  <c r="G36" i="2"/>
  <c r="F36" i="2"/>
  <c r="G28" i="2"/>
  <c r="F28" i="2"/>
  <c r="J59" i="2"/>
  <c r="K59" i="2"/>
  <c r="K45" i="2"/>
  <c r="D36" i="2"/>
  <c r="C20" i="2"/>
  <c r="D20" i="2"/>
  <c r="E20" i="2"/>
  <c r="F20" i="2"/>
  <c r="AC25" i="2"/>
  <c r="B20" i="2"/>
  <c r="T85" i="2"/>
  <c r="V115" i="2"/>
  <c r="W115" i="2"/>
  <c r="I18" i="2"/>
  <c r="T107" i="2"/>
  <c r="H18" i="2" s="1"/>
  <c r="U85" i="2"/>
  <c r="U99" i="2" s="1"/>
  <c r="V85" i="2"/>
  <c r="V99" i="2" s="1"/>
  <c r="W85" i="2"/>
  <c r="W99" i="2" s="1"/>
  <c r="L66" i="2"/>
  <c r="K23" i="1"/>
  <c r="J23" i="1"/>
  <c r="K22" i="1"/>
  <c r="K26" i="1" s="1"/>
  <c r="J22" i="1"/>
  <c r="J26" i="1" s="1"/>
  <c r="AG10" i="2"/>
  <c r="AG11" i="2"/>
  <c r="AG12" i="2"/>
  <c r="AG13" i="2"/>
  <c r="AG14" i="2"/>
  <c r="AG15" i="2"/>
  <c r="AG16" i="2"/>
  <c r="AG17" i="2"/>
  <c r="AG18" i="2"/>
  <c r="AG19" i="2"/>
  <c r="AG20" i="2"/>
  <c r="AG9" i="2"/>
  <c r="H19" i="2" l="1"/>
  <c r="T97" i="2"/>
  <c r="T99" i="2"/>
  <c r="AD23" i="2"/>
  <c r="AE23" i="2"/>
  <c r="AC23" i="2"/>
  <c r="K28" i="2"/>
  <c r="G66" i="2"/>
  <c r="H67" i="2"/>
  <c r="K67" i="2"/>
  <c r="K68" i="2"/>
  <c r="F66" i="2"/>
  <c r="G68" i="2"/>
  <c r="F68" i="2"/>
  <c r="K66" i="2"/>
  <c r="H68" i="2"/>
  <c r="D67" i="2"/>
  <c r="F67" i="2"/>
  <c r="C67" i="2"/>
  <c r="G67" i="2"/>
  <c r="J68" i="2"/>
  <c r="J19" i="2"/>
  <c r="J60" i="2" s="1"/>
  <c r="I19" i="2"/>
  <c r="I60" i="2" s="1"/>
  <c r="K19" i="2"/>
  <c r="K60" i="2" s="1"/>
  <c r="C51" i="2"/>
  <c r="C50" i="2"/>
  <c r="C49" i="2"/>
  <c r="G20" i="2"/>
  <c r="B61" i="2"/>
  <c r="D51" i="2"/>
  <c r="D50" i="2"/>
  <c r="D49" i="2"/>
  <c r="V121" i="2"/>
  <c r="T119" i="2"/>
  <c r="V98" i="2"/>
  <c r="F61" i="2"/>
  <c r="V97" i="2"/>
  <c r="C57" i="2"/>
  <c r="W92" i="2"/>
  <c r="U98" i="2"/>
  <c r="W97" i="2"/>
  <c r="F57" i="2"/>
  <c r="E61" i="2"/>
  <c r="W121" i="2"/>
  <c r="V92" i="2"/>
  <c r="U97" i="2"/>
  <c r="T115" i="2"/>
  <c r="AA25" i="2"/>
  <c r="E57" i="2"/>
  <c r="U92" i="2"/>
  <c r="W98" i="2"/>
  <c r="U115" i="2"/>
  <c r="H57" i="2"/>
  <c r="D57" i="2"/>
  <c r="T92" i="2"/>
  <c r="H60" i="2"/>
  <c r="J28" i="2"/>
  <c r="J66" i="2" s="1"/>
  <c r="J36" i="2"/>
  <c r="J67" i="2" s="1"/>
  <c r="H28" i="2"/>
  <c r="H66" i="2" s="1"/>
  <c r="I28" i="2"/>
  <c r="D61" i="2"/>
  <c r="C61" i="2"/>
  <c r="T98" i="2"/>
  <c r="K25" i="1"/>
  <c r="J20" i="2" l="1"/>
  <c r="J51" i="2" s="1"/>
  <c r="K20" i="2"/>
  <c r="K49" i="2" s="1"/>
  <c r="H20" i="2"/>
  <c r="H49" i="2" s="1"/>
  <c r="H59" i="2"/>
  <c r="I20" i="2"/>
  <c r="I51" i="2" s="1"/>
  <c r="C52" i="2"/>
  <c r="D52" i="2"/>
  <c r="T121" i="2"/>
  <c r="J57" i="2"/>
  <c r="G51" i="2"/>
  <c r="G50" i="2"/>
  <c r="I57" i="2"/>
  <c r="G57" i="2"/>
  <c r="B51" i="2"/>
  <c r="B50" i="2"/>
  <c r="B49" i="2"/>
  <c r="K57" i="2"/>
  <c r="G61" i="2"/>
  <c r="W100" i="2"/>
  <c r="U100" i="2"/>
  <c r="U121" i="2"/>
  <c r="I59" i="2"/>
  <c r="T100" i="2"/>
  <c r="V100" i="2"/>
  <c r="C26" i="1"/>
  <c r="D26" i="1"/>
  <c r="E26" i="1"/>
  <c r="AK20" i="2"/>
  <c r="BA12" i="2"/>
  <c r="AS12" i="2"/>
  <c r="AO12" i="2"/>
  <c r="AK13" i="2"/>
  <c r="AL10" i="2" s="1"/>
  <c r="AB22" i="2"/>
  <c r="AC24" i="2" s="1"/>
  <c r="AH344" i="1"/>
  <c r="AR293" i="1"/>
  <c r="AR301" i="1" s="1"/>
  <c r="AM273" i="1"/>
  <c r="J49" i="2" l="1"/>
  <c r="J61" i="2"/>
  <c r="J50" i="2"/>
  <c r="H50" i="2"/>
  <c r="H51" i="2"/>
  <c r="K51" i="2"/>
  <c r="K50" i="2"/>
  <c r="K52" i="2" s="1"/>
  <c r="K61" i="2"/>
  <c r="I50" i="2"/>
  <c r="I49" i="2"/>
  <c r="B52" i="2"/>
  <c r="G52" i="2"/>
  <c r="J52" i="2"/>
  <c r="H61" i="2"/>
  <c r="AB25" i="2"/>
  <c r="AP11" i="2"/>
  <c r="AP9" i="2"/>
  <c r="AP10" i="2"/>
  <c r="AL18" i="2"/>
  <c r="AL19" i="2"/>
  <c r="AL17" i="2"/>
  <c r="AL11" i="2"/>
  <c r="AL12" i="2"/>
  <c r="AT9" i="2"/>
  <c r="AT10" i="2"/>
  <c r="AT11" i="2"/>
  <c r="BB11" i="2"/>
  <c r="BB9" i="2"/>
  <c r="BB10" i="2"/>
  <c r="AX10" i="2"/>
  <c r="AX11" i="2"/>
  <c r="AX9" i="2"/>
  <c r="H52" i="2" l="1"/>
  <c r="I52" i="2"/>
  <c r="AP20" i="2"/>
  <c r="AT20" i="2"/>
  <c r="I67" i="2"/>
  <c r="I68" i="2"/>
  <c r="I66" i="2"/>
  <c r="I61" i="2"/>
  <c r="BB12" i="2"/>
  <c r="AP12" i="2"/>
  <c r="AX12" i="2"/>
  <c r="AL13" i="2"/>
  <c r="AL20" i="2"/>
  <c r="AT12" i="2"/>
  <c r="AA22" i="2"/>
  <c r="AB24" i="2" s="1"/>
  <c r="AB23" i="2"/>
  <c r="M59" i="1"/>
  <c r="L59" i="1"/>
  <c r="K59" i="1"/>
  <c r="J59" i="1"/>
  <c r="I59" i="1"/>
  <c r="H59" i="1"/>
  <c r="G59" i="1"/>
  <c r="F59" i="1"/>
  <c r="E59" i="1"/>
  <c r="D59" i="1"/>
  <c r="C59" i="1"/>
  <c r="P58" i="1"/>
  <c r="N58" i="1"/>
  <c r="P57" i="1"/>
  <c r="N57" i="1"/>
  <c r="P56" i="1"/>
  <c r="N56" i="1"/>
  <c r="P59" i="1" l="1"/>
  <c r="W22" i="2" l="1"/>
  <c r="V25" i="2"/>
  <c r="U25" i="2"/>
  <c r="T25" i="2"/>
  <c r="S25" i="2"/>
  <c r="Z22" i="2"/>
  <c r="Z23" i="2" s="1"/>
  <c r="Y22" i="2"/>
  <c r="Y23" i="2" s="1"/>
  <c r="X22" i="2"/>
  <c r="V22" i="2"/>
  <c r="V23" i="2" s="1"/>
  <c r="U22" i="2"/>
  <c r="T22" i="2"/>
  <c r="S22" i="2"/>
  <c r="S23" i="2" s="1"/>
  <c r="AG21" i="2"/>
  <c r="B26" i="1"/>
  <c r="I23" i="1"/>
  <c r="J25" i="1" s="1"/>
  <c r="I26" i="1"/>
  <c r="B59" i="1"/>
  <c r="N59" i="1" s="1"/>
  <c r="M53" i="1"/>
  <c r="L53" i="1"/>
  <c r="K53" i="1"/>
  <c r="J53" i="1"/>
  <c r="I53" i="1"/>
  <c r="H53" i="1"/>
  <c r="G53" i="1"/>
  <c r="F53" i="1"/>
  <c r="E53" i="1"/>
  <c r="D53" i="1"/>
  <c r="C53" i="1"/>
  <c r="B53" i="1"/>
  <c r="P52" i="1"/>
  <c r="N52" i="1"/>
  <c r="P51" i="1"/>
  <c r="N51" i="1"/>
  <c r="P50" i="1"/>
  <c r="N50" i="1"/>
  <c r="M47" i="1"/>
  <c r="L47" i="1"/>
  <c r="K47" i="1"/>
  <c r="J47" i="1"/>
  <c r="I47" i="1"/>
  <c r="H17" i="1" s="1"/>
  <c r="H47" i="1"/>
  <c r="H16" i="1" s="1"/>
  <c r="G47" i="1"/>
  <c r="H15" i="1" s="1"/>
  <c r="F47" i="1"/>
  <c r="E47" i="1"/>
  <c r="D47" i="1"/>
  <c r="C47" i="1"/>
  <c r="B47" i="1"/>
  <c r="P46" i="1"/>
  <c r="N46" i="1"/>
  <c r="P45" i="1"/>
  <c r="N45" i="1"/>
  <c r="P44" i="1"/>
  <c r="N44" i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G12" i="1" s="1"/>
  <c r="C40" i="1"/>
  <c r="C41" i="1" s="1"/>
  <c r="B40" i="1"/>
  <c r="P39" i="1"/>
  <c r="N39" i="1"/>
  <c r="P38" i="1"/>
  <c r="N38" i="1"/>
  <c r="P37" i="1"/>
  <c r="N37" i="1"/>
  <c r="M33" i="1"/>
  <c r="L33" i="1"/>
  <c r="K33" i="1"/>
  <c r="J33" i="1"/>
  <c r="I33" i="1"/>
  <c r="H33" i="1"/>
  <c r="G33" i="1"/>
  <c r="F33" i="1"/>
  <c r="E33" i="1"/>
  <c r="D33" i="1"/>
  <c r="C33" i="1"/>
  <c r="B33" i="1"/>
  <c r="P32" i="1"/>
  <c r="N32" i="1"/>
  <c r="P31" i="1"/>
  <c r="N31" i="1"/>
  <c r="P30" i="1"/>
  <c r="N30" i="1"/>
  <c r="F23" i="1"/>
  <c r="E23" i="1"/>
  <c r="D23" i="1"/>
  <c r="C23" i="1"/>
  <c r="B23" i="1"/>
  <c r="B25" i="1" s="1"/>
  <c r="F22" i="1"/>
  <c r="F26" i="1" s="1"/>
  <c r="G15" i="1"/>
  <c r="H22" i="1" l="1"/>
  <c r="X25" i="2"/>
  <c r="Y25" i="2"/>
  <c r="Z25" i="2"/>
  <c r="W25" i="2"/>
  <c r="G11" i="1"/>
  <c r="P53" i="1"/>
  <c r="G16" i="1"/>
  <c r="D41" i="1"/>
  <c r="G20" i="1"/>
  <c r="G21" i="1"/>
  <c r="G17" i="1"/>
  <c r="P33" i="1"/>
  <c r="C25" i="1"/>
  <c r="N40" i="1"/>
  <c r="O39" i="1" s="1"/>
  <c r="G13" i="1"/>
  <c r="F25" i="1"/>
  <c r="P47" i="1"/>
  <c r="U24" i="2"/>
  <c r="AA24" i="2"/>
  <c r="N47" i="1"/>
  <c r="O44" i="1" s="1"/>
  <c r="T24" i="2"/>
  <c r="G18" i="1"/>
  <c r="N33" i="1"/>
  <c r="O31" i="1" s="1"/>
  <c r="N53" i="1"/>
  <c r="O52" i="1" s="1"/>
  <c r="G10" i="1"/>
  <c r="G14" i="1"/>
  <c r="P40" i="1"/>
  <c r="O57" i="1"/>
  <c r="O56" i="1"/>
  <c r="O58" i="1"/>
  <c r="X24" i="2"/>
  <c r="T23" i="2"/>
  <c r="X23" i="2"/>
  <c r="Z24" i="2"/>
  <c r="W23" i="2"/>
  <c r="AA23" i="2"/>
  <c r="U23" i="2"/>
  <c r="Y24" i="2"/>
  <c r="F24" i="1"/>
  <c r="B24" i="1"/>
  <c r="C24" i="1"/>
  <c r="D24" i="1"/>
  <c r="H23" i="1"/>
  <c r="H26" i="1"/>
  <c r="D25" i="1"/>
  <c r="E25" i="1"/>
  <c r="B41" i="1"/>
  <c r="G19" i="1"/>
  <c r="E24" i="1"/>
  <c r="G22" i="1" l="1"/>
  <c r="G26" i="1" s="1"/>
  <c r="J24" i="1"/>
  <c r="K24" i="1"/>
  <c r="O38" i="1"/>
  <c r="O50" i="1"/>
  <c r="O37" i="1"/>
  <c r="O30" i="1"/>
  <c r="I24" i="1"/>
  <c r="O32" i="1"/>
  <c r="O46" i="1"/>
  <c r="O45" i="1"/>
  <c r="O51" i="1"/>
  <c r="O59" i="1"/>
  <c r="G23" i="1"/>
  <c r="H25" i="1" s="1"/>
  <c r="H24" i="1"/>
  <c r="O22" i="1" l="1"/>
  <c r="O40" i="1"/>
  <c r="O53" i="1"/>
  <c r="G24" i="1"/>
  <c r="G25" i="1"/>
  <c r="O33" i="1"/>
  <c r="O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tc={659AE5FB-413A-8945-86C5-16B8A014E47F}</author>
    <author>tc={BEEA4EF7-F72C-1D42-8F1D-5920969F1F11}</author>
    <author>tc={CF2BFFEF-8E51-BB4A-A34F-8B114CFE7454}</author>
  </authors>
  <commentList>
    <comment ref="S34" authorId="0" shapeId="0" xr:uid="{659AE5FB-413A-8945-86C5-16B8A014E47F}">
      <text>
        <t>[Threaded comment]
Your version of Excel allows you to read this threaded comment; however, any edits to it will get removed if the file is opened in a newer version of Excel. Learn more: https://go.microsoft.com/fwlink/?linkid=870924
Comment:
    Lífrænum úrgangi ekki safnað sérstaklega árin 2017-2020</t>
      </text>
    </comment>
    <comment ref="S59" authorId="1" shapeId="0" xr:uid="{BEEA4EF7-F72C-1D42-8F1D-5920969F1F11}">
      <text>
        <t>[Threaded comment]
Your version of Excel allows you to read this threaded comment; however, any edits to it will get removed if the file is opened in a newer version of Excel. Learn more: https://go.microsoft.com/fwlink/?linkid=870924
Comment:
    Lífrænum úrgangi ekki safnað sérstaklega árin 2017-2020</t>
      </text>
    </comment>
    <comment ref="S84" authorId="2" shapeId="0" xr:uid="{CF2BFFEF-8E51-BB4A-A34F-8B114CFE7454}">
      <text>
        <t>[Threaded comment]
Your version of Excel allows you to read this threaded comment; however, any edits to it will get removed if the file is opened in a newer version of Excel. Learn more: https://go.microsoft.com/fwlink/?linkid=870924
Comment:
    Lífrænum úrgangi ekki safnað sérstaklega árin 2017-2020</t>
      </text>
    </comment>
  </commentList>
</comments>
</file>

<file path=xl/sharedStrings.xml><?xml version="1.0" encoding="utf-8"?>
<sst xmlns="http://schemas.openxmlformats.org/spreadsheetml/2006/main" count="3864" uniqueCount="187">
  <si>
    <t>2.7 Neyslu- og framleiðslumynstur</t>
  </si>
  <si>
    <t>Meðferð úrgangs og förgun</t>
  </si>
  <si>
    <t>Heimild:</t>
  </si>
  <si>
    <t xml:space="preserve">Sótt: </t>
  </si>
  <si>
    <t>Tafla 1</t>
  </si>
  <si>
    <t>Fj.heimila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</si>
  <si>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</si>
  <si>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</si>
  <si>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</si>
  <si>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</si>
  <si>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</si>
  <si>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</si>
  <si>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</si>
  <si>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</si>
  <si>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</si>
  <si>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</si>
  <si>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</si>
  <si>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</si>
  <si>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Samtals</t>
  </si>
  <si>
    <t>frávik frá meðaltali</t>
  </si>
  <si>
    <t>frávik frá fyrra ári</t>
  </si>
  <si>
    <t>meðaltal</t>
  </si>
  <si>
    <t>Heima losanir2015</t>
  </si>
  <si>
    <t>Sum</t>
  </si>
  <si>
    <t>Hlutfall</t>
  </si>
  <si>
    <t>kg/mán</t>
  </si>
  <si>
    <t>almennt</t>
  </si>
  <si>
    <t>Lífrænt</t>
  </si>
  <si>
    <t>Fernurplast ofl.</t>
  </si>
  <si>
    <t>Heild</t>
  </si>
  <si>
    <t>Heima losanir2016</t>
  </si>
  <si>
    <t xml:space="preserve"> </t>
  </si>
  <si>
    <t>Heima losanir2017</t>
  </si>
  <si>
    <t>Heima losanir2018</t>
  </si>
  <si>
    <t>Heima losanir2019</t>
  </si>
  <si>
    <t>Fj.íbúa</t>
  </si>
  <si>
    <t>Sorp pr. Íbúa</t>
  </si>
  <si>
    <t>Almennt</t>
  </si>
  <si>
    <t>Fernur, plast o.fl.</t>
  </si>
  <si>
    <t>Endurvinnsla</t>
  </si>
  <si>
    <t>Molta</t>
  </si>
  <si>
    <t>Urðun</t>
  </si>
  <si>
    <t>Norðurþing</t>
  </si>
  <si>
    <t>Þingeyjarsveit</t>
  </si>
  <si>
    <t>Nafn</t>
  </si>
  <si>
    <t>Vöruheiti</t>
  </si>
  <si>
    <t>Verkstaður</t>
  </si>
  <si>
    <t>Magn</t>
  </si>
  <si>
    <t>ÞINGEYJARSVEIT GÁMASTÆÐI</t>
  </si>
  <si>
    <t>BLANDAÐUR ÚRGANGUR</t>
  </si>
  <si>
    <t>LAUGAR/GÁMASVÆÐI</t>
  </si>
  <si>
    <t>STÓRUTJARNIR/GÁMASVÆÐI</t>
  </si>
  <si>
    <t>LAXÁ/GÁMASVÆÐI</t>
  </si>
  <si>
    <t>ÞINGEYJARSVEIT SORPHIRÐA</t>
  </si>
  <si>
    <t>Stóru Tjarnir íbúðir</t>
  </si>
  <si>
    <t>SORPHIRÐA</t>
  </si>
  <si>
    <t>ÞINGEYJARSVEIT</t>
  </si>
  <si>
    <t>NÚPAR-SUMARHÚS</t>
  </si>
  <si>
    <t>ÞINGEYJARSVEIT FRONTLOADER</t>
  </si>
  <si>
    <t>IÐJUGERÐI / LEIKSKÓLI</t>
  </si>
  <si>
    <t>GRÓFUR ÚRGANGUR</t>
  </si>
  <si>
    <t>TIMBUR LITAÐ</t>
  </si>
  <si>
    <t>STÓRUTJARNIR</t>
  </si>
  <si>
    <t>BYLGJUPAPPI</t>
  </si>
  <si>
    <t>HAFRALÆKJARSKÓLI</t>
  </si>
  <si>
    <t>BLANDAÐUR PAPPI</t>
  </si>
  <si>
    <t>Kælitæki m/freon</t>
  </si>
  <si>
    <t>Skjáir óflokkað</t>
  </si>
  <si>
    <t>EFNI FRÁ ENDURVINNSLUTUNNU</t>
  </si>
  <si>
    <t>SUMARHÚS LAUGAR</t>
  </si>
  <si>
    <t>Lítil samskiptatæki</t>
  </si>
  <si>
    <t>ÞINGEYJARSVEIT KRÓKGÁMAR</t>
  </si>
  <si>
    <t>Heyrúlluplast</t>
  </si>
  <si>
    <t>GRÍMSHÚS/BAGGAPLAST</t>
  </si>
  <si>
    <t>PLAST SEM FER EKKI TIL ENDURVI</t>
  </si>
  <si>
    <t>Öll önnur raftæki / annar rafb</t>
  </si>
  <si>
    <t>baggaplast</t>
  </si>
  <si>
    <t>Stór raftæki</t>
  </si>
  <si>
    <t>PLAST FRÁ HEIMILUM</t>
  </si>
  <si>
    <t>HJÓLBARÐAR</t>
  </si>
  <si>
    <t>Málmar efni no.3</t>
  </si>
  <si>
    <t>GATAPOKAR Í PLASTSÖFNUN RÚLLA</t>
  </si>
  <si>
    <t>Olía dælanl. &gt; 200 ltr.tunna</t>
  </si>
  <si>
    <t>Olíumengaður úrgangur ódælanl.</t>
  </si>
  <si>
    <t>Perur</t>
  </si>
  <si>
    <t>Olíusíur</t>
  </si>
  <si>
    <t>Prenthylki,  blek</t>
  </si>
  <si>
    <t>Smáílát &lt;25 lítra</t>
  </si>
  <si>
    <t>Kítti og spartl</t>
  </si>
  <si>
    <t>Málning allar stærðir íláta</t>
  </si>
  <si>
    <t>GLER</t>
  </si>
  <si>
    <t>Eftirlitssk.úrg. ódæ</t>
  </si>
  <si>
    <t>Rafgeymar og blýmengað</t>
  </si>
  <si>
    <t>Óflokkaðar rafhlöður</t>
  </si>
  <si>
    <t>Útrýmingarefni</t>
  </si>
  <si>
    <t>RÚMMETRAGJALD</t>
  </si>
  <si>
    <t>Sýrur og basar, allar stærðir</t>
  </si>
  <si>
    <t>Isocyanöt (MDI-TDI)</t>
  </si>
  <si>
    <t>Lífr.ódælanlegt M.H/B</t>
  </si>
  <si>
    <t>Vaglaskógur-sumarhús</t>
  </si>
  <si>
    <t>Smáílát &lt;200 lítra  ódælanl.</t>
  </si>
  <si>
    <t>Matarolía</t>
  </si>
  <si>
    <t>LAUGAR,,650 LAUGAR</t>
  </si>
  <si>
    <t>Gasmyndandi efni, eldfimt gas</t>
  </si>
  <si>
    <t>Hreinsunarvika -Laxá</t>
  </si>
  <si>
    <t>PLASTTUNNA 240 LTR.</t>
  </si>
  <si>
    <t>KJARNA,650 LAUGAR</t>
  </si>
  <si>
    <t>SUMARHÚS/FLUGVELLI</t>
  </si>
  <si>
    <t>Prenthylki, duft almennt</t>
  </si>
  <si>
    <t>Líf. efni (sölt/sýrur/frostl)</t>
  </si>
  <si>
    <t>Hreinsunarvika - Laugar</t>
  </si>
  <si>
    <t>GARÐAÚRGANGUR</t>
  </si>
  <si>
    <t>HREINT TIMBUR</t>
  </si>
  <si>
    <t>Hreinsunarvika Kiðagil</t>
  </si>
  <si>
    <t>Lyf</t>
  </si>
  <si>
    <t>LUNDSSKÓGUR</t>
  </si>
  <si>
    <t>MÁLMAR</t>
  </si>
  <si>
    <t>DÆLI</t>
  </si>
  <si>
    <t>Koppafeiti</t>
  </si>
  <si>
    <t>LUNDSKÓGUR</t>
  </si>
  <si>
    <t>Hreinsunarvika,- norðan Nípá</t>
  </si>
  <si>
    <t>Prentlitir</t>
  </si>
  <si>
    <t>GOÐAFOSS/VINNUSKÚR</t>
  </si>
  <si>
    <t>DÝRAHRÆ</t>
  </si>
  <si>
    <t>Kjarna,650 LAUGAR</t>
  </si>
  <si>
    <t>Fljótandi í 200 lítra íláti</t>
  </si>
  <si>
    <t>Lífrænn heimilisúrgangur</t>
  </si>
  <si>
    <t>Íbúafjöldi</t>
  </si>
  <si>
    <t>Skútustaðahreppur</t>
  </si>
  <si>
    <t>Póstnúmer</t>
  </si>
  <si>
    <t>SKÚTUSTAÐAHREPPUR SORPHIRÐA</t>
  </si>
  <si>
    <t>SORPHIRÐA Á PAPPÍRI  SKÚTUS</t>
  </si>
  <si>
    <t>SORPHIRÐA Á PLASTI  SKÚTUS</t>
  </si>
  <si>
    <t>SORPHIRÐA ALMENN TUNNA</t>
  </si>
  <si>
    <t>STÓRSEKKIR</t>
  </si>
  <si>
    <t>Heima losanir2020</t>
  </si>
  <si>
    <t>Heildarmagn sorps</t>
  </si>
  <si>
    <t>Samtals pr. Íbúa</t>
  </si>
  <si>
    <t>Endurvinnsla pr. Íbúa</t>
  </si>
  <si>
    <t>Urðun pr. íbúa</t>
  </si>
  <si>
    <t>Heildarmagn eftir flokkum - urðun</t>
  </si>
  <si>
    <t>Heildarmagn eftir flokkum - endurvinnsla</t>
  </si>
  <si>
    <t>Magn pr. Íbúa</t>
  </si>
  <si>
    <t>Svæði</t>
  </si>
  <si>
    <t>Heildarmagn eftir flokkum - molta</t>
  </si>
  <si>
    <t>Magn pr. íbúa sveitarfélags</t>
  </si>
  <si>
    <t>Column1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</si>
  <si>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</si>
  <si>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</si>
  <si>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</si>
  <si>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</si>
  <si>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</si>
  <si>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</si>
  <si>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</si>
  <si>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</si>
  <si>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</si>
  <si>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</si>
  <si>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Sveitarfélag</t>
  </si>
  <si>
    <t>Flokkar</t>
  </si>
  <si>
    <t>Hlutfall eftir flokkum</t>
  </si>
  <si>
    <t>Þingeyjarsveit (eldri)</t>
  </si>
  <si>
    <t>Þingeyjarsveit eftir 2022</t>
  </si>
  <si>
    <t>Fernurplast o.fl.</t>
  </si>
  <si>
    <t xml:space="preserve">Magní kg. </t>
  </si>
  <si>
    <t>https://app.powerbi.com/view?r=eyJrIjoiODdkZGNkOGYtYzYwOS00OTQ0LThhZGItNzU0NzYwNzg3YzA0IiwidCI6ImU1M2M1MTM1LTE4MGQtNDExOC1iYzk2LWU5NWI4YjViYjA1ZCIsImMiOjh9</t>
  </si>
  <si>
    <t>Jan</t>
  </si>
  <si>
    <t>Feb</t>
  </si>
  <si>
    <t>Mar</t>
  </si>
  <si>
    <t>Apr</t>
  </si>
  <si>
    <t>Jún</t>
  </si>
  <si>
    <t>Júl</t>
  </si>
  <si>
    <t>Ágú</t>
  </si>
  <si>
    <t>Sep</t>
  </si>
  <si>
    <t>Nóv</t>
  </si>
  <si>
    <t>Okt</t>
  </si>
  <si>
    <t>Des</t>
  </si>
  <si>
    <t>2021</t>
  </si>
  <si>
    <t>2022</t>
  </si>
  <si>
    <t>2023</t>
  </si>
  <si>
    <t>Þingeyjarsveit til 2022</t>
  </si>
  <si>
    <t>Norðurþing, Skútustaðahreppur, Þingeyjarsveit</t>
  </si>
  <si>
    <t xml:space="preserve">Þingeyjarsveit (eldri) </t>
  </si>
  <si>
    <t>Þingeyjarsveit (frá 2022)</t>
  </si>
  <si>
    <t>Þingeyjarsvei</t>
  </si>
  <si>
    <t>Heima losanir2021</t>
  </si>
  <si>
    <t>Heima losanir2022</t>
  </si>
  <si>
    <t>Heima losanir2023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</si>
</sst>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164" formatCode="_-* #,##0\ _k_r_._-;\-* #,##0\ _k_r_._-;_-* &quot;-&quot;\ _k_r_._-;_-@_-"/>
    <numFmt numFmtId="165" formatCode="_-* #,##0.00\ _k_r_._-;\-* #,##0.00\ _k_r_._-;_-* &quot;-&quot;\ _k_r_._-;_-@_-"/>
    <numFmt numFmtId="166" formatCode="_-* #,##0.0\ _k_r_._-;\-* #,##0.0\ _k_r_._-;_-* &quot;-&quot;\ _k_r_._-;_-@_-"/>
    <numFmt numFmtId="167" formatCode="0.0"/>
    <numFmt numFmtId="168" formatCode="#,##0.0"/>
    <numFmt numFmtId="169" formatCode="_-* #,##0.0\ _I_S_K_-;\-* #,##0.0\ _I_S_K_-;_-* &quot;-&quot;?\ _I_S_K_-;_-@_-"/>
    <numFmt numFmtId="170" formatCode="_-* #,##0.00\ _I_S_K_-;\-* #,##0.00\ _I_S_K_-;_-* &quot;-&quot;?\ _I_S_K_-;_-@_-"/>
    <numFmt numFmtId="171" formatCode="0.000"/>
    <numFmt numFmtId="172" formatCode="_-* #,##0.000\ _I_S_K_-;\-* #,##0.000\ _I_S_K_-;_-* &quot;-&quot;?\ _I_S_K_-;_-@_-"/>
    <numFmt numFmtId="173" formatCode="_-* #,##0.0000\ _I_S_K_-;\-* #,##0.0000\ _I_S_K_-;_-* &quot;-&quot;?\ _I_S_K_-;_-@_-"/>
    <numFmt numFmtId="174" formatCode="#,##0.000"/>
    <numFmt numFmtId="175" formatCode="0.0000"/>
    <numFmt numFmtId="176" formatCode="_-* #,##0.000\ _k_r_._-;\-* #,##0.000\ _k_r_._-;_-* &quot;-&quot;\ _k_r_._-;_-@_-"/>
  </numFmts>
  <fonts count="17" x14ac:knownFonts="1">
    <font>
      <sz val="11"/>
      <color theme="1"/>
      <name val="Tw Cen MT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rgb="FFFF0000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color theme="1"/>
      <name val="Tw Cen MT"/>
      <family val="2"/>
      <scheme val="minor"/>
    </font>
    <font>
      <sz val="11"/>
      <name val="Tw Cen MT"/>
      <family val="2"/>
      <scheme val="minor"/>
    </font>
    <font>
      <b/>
      <sz val="10"/>
      <color theme="1"/>
      <name val="Tw Cen MT"/>
      <family val="2"/>
      <scheme val="minor"/>
    </font>
    <font>
      <sz val="9"/>
      <color theme="1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5"/>
      <color theme="3"/>
      <name val="Tw Cen MT"/>
      <family val="2"/>
      <scheme val="minor"/>
    </font>
    <font>
      <b/>
      <sz val="13"/>
      <color theme="3"/>
      <name val="Tw Cen MT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w Cen MT"/>
      <family val="2"/>
      <scheme val="minor"/>
    </font>
    <font>
      <sz val="10"/>
      <color rgb="FF000000"/>
      <name val="Tahoma"/>
      <family val="2"/>
    </font>
    <font>
      <b/>
      <sz val="13"/>
      <color rgb="FF335B74"/>
      <name val="Tw Cen M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8DD6F1"/>
      </bottom>
      <diagonal/>
    </border>
  </borders>
  <cellStyleXfs count="8">
    <xf numFmtId="0" fontId="0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5" fillId="0" borderId="15" applyNumberFormat="0" applyFill="0" applyAlignment="0" applyProtection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3" fontId="6" fillId="3" borderId="1" xfId="0" applyNumberFormat="1" applyFont="1" applyFill="1" applyBorder="1" applyAlignment="1">
      <alignment horizontal="left"/>
    </xf>
    <xf numFmtId="3" fontId="6" fillId="3" borderId="1" xfId="0" applyNumberFormat="1" applyFont="1" applyFill="1" applyBorder="1"/>
    <xf numFmtId="0" fontId="8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5" borderId="2" xfId="0" applyFill="1" applyBorder="1"/>
    <xf numFmtId="3" fontId="6" fillId="0" borderId="2" xfId="0" applyNumberFormat="1" applyFont="1" applyBorder="1"/>
    <xf numFmtId="41" fontId="4" fillId="0" borderId="2" xfId="1" applyFont="1" applyBorder="1"/>
    <xf numFmtId="41" fontId="7" fillId="0" borderId="2" xfId="1" applyFont="1" applyBorder="1"/>
    <xf numFmtId="41" fontId="0" fillId="0" borderId="2" xfId="1" applyFont="1" applyBorder="1"/>
    <xf numFmtId="41" fontId="7" fillId="0" borderId="2" xfId="1" applyFont="1" applyBorder="1" applyAlignment="1">
      <alignment horizontal="center"/>
    </xf>
    <xf numFmtId="0" fontId="8" fillId="4" borderId="2" xfId="0" applyFont="1" applyFill="1" applyBorder="1"/>
    <xf numFmtId="3" fontId="8" fillId="4" borderId="2" xfId="0" applyNumberFormat="1" applyFont="1" applyFill="1" applyBorder="1"/>
    <xf numFmtId="164" fontId="0" fillId="5" borderId="2" xfId="0" applyNumberFormat="1" applyFill="1" applyBorder="1"/>
    <xf numFmtId="0" fontId="0" fillId="0" borderId="2" xfId="0" applyBorder="1"/>
    <xf numFmtId="9" fontId="0" fillId="5" borderId="2" xfId="2" applyFont="1" applyFill="1" applyBorder="1"/>
    <xf numFmtId="9" fontId="0" fillId="0" borderId="2" xfId="2" applyFont="1" applyBorder="1"/>
    <xf numFmtId="3" fontId="0" fillId="0" borderId="0" xfId="0" applyNumberFormat="1"/>
    <xf numFmtId="41" fontId="0" fillId="0" borderId="0" xfId="1" applyFont="1"/>
    <xf numFmtId="0" fontId="0" fillId="5" borderId="0" xfId="0" applyFill="1"/>
    <xf numFmtId="0" fontId="0" fillId="5" borderId="3" xfId="0" applyFill="1" applyBorder="1"/>
    <xf numFmtId="17" fontId="0" fillId="5" borderId="4" xfId="0" applyNumberFormat="1" applyFill="1" applyBorder="1"/>
    <xf numFmtId="41" fontId="0" fillId="0" borderId="4" xfId="1" applyFont="1" applyBorder="1"/>
    <xf numFmtId="41" fontId="0" fillId="0" borderId="3" xfId="1" applyFont="1" applyBorder="1"/>
    <xf numFmtId="0" fontId="0" fillId="0" borderId="5" xfId="0" applyBorder="1"/>
    <xf numFmtId="164" fontId="0" fillId="0" borderId="5" xfId="0" applyNumberFormat="1" applyBorder="1"/>
    <xf numFmtId="9" fontId="0" fillId="0" borderId="0" xfId="2" applyFont="1"/>
    <xf numFmtId="41" fontId="0" fillId="0" borderId="5" xfId="1" applyFont="1" applyBorder="1"/>
    <xf numFmtId="0" fontId="0" fillId="0" borderId="3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3" xfId="0" applyNumberFormat="1" applyBorder="1"/>
    <xf numFmtId="164" fontId="0" fillId="0" borderId="0" xfId="0" applyNumberFormat="1"/>
    <xf numFmtId="165" fontId="0" fillId="0" borderId="0" xfId="0" applyNumberFormat="1"/>
    <xf numFmtId="17" fontId="0" fillId="5" borderId="6" xfId="0" applyNumberFormat="1" applyFill="1" applyBorder="1"/>
    <xf numFmtId="9" fontId="0" fillId="0" borderId="5" xfId="2" applyFont="1" applyBorder="1"/>
    <xf numFmtId="9" fontId="0" fillId="0" borderId="3" xfId="0" applyNumberFormat="1" applyBorder="1"/>
    <xf numFmtId="166" fontId="0" fillId="0" borderId="0" xfId="1" applyNumberFormat="1" applyFont="1"/>
    <xf numFmtId="166" fontId="0" fillId="0" borderId="0" xfId="0" applyNumberFormat="1"/>
    <xf numFmtId="41" fontId="9" fillId="0" borderId="0" xfId="1" applyFont="1"/>
    <xf numFmtId="3" fontId="8" fillId="3" borderId="1" xfId="0" applyNumberFormat="1" applyFont="1" applyFill="1" applyBorder="1" applyAlignment="1">
      <alignment horizontal="left"/>
    </xf>
    <xf numFmtId="167" fontId="0" fillId="0" borderId="0" xfId="0" applyNumberFormat="1"/>
    <xf numFmtId="3" fontId="6" fillId="0" borderId="8" xfId="0" applyNumberFormat="1" applyFont="1" applyBorder="1"/>
    <xf numFmtId="0" fontId="5" fillId="0" borderId="0" xfId="0" applyFont="1"/>
    <xf numFmtId="168" fontId="0" fillId="0" borderId="0" xfId="0" applyNumberFormat="1"/>
    <xf numFmtId="9" fontId="0" fillId="0" borderId="4" xfId="2" applyFont="1" applyBorder="1"/>
    <xf numFmtId="2" fontId="0" fillId="0" borderId="0" xfId="0" applyNumberFormat="1"/>
    <xf numFmtId="0" fontId="10" fillId="6" borderId="9" xfId="0" applyFont="1" applyFill="1" applyBorder="1"/>
    <xf numFmtId="0" fontId="0" fillId="7" borderId="10" xfId="0" applyFill="1" applyBorder="1"/>
    <xf numFmtId="4" fontId="0" fillId="7" borderId="10" xfId="0" applyNumberFormat="1" applyFill="1" applyBorder="1"/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41" fontId="0" fillId="0" borderId="10" xfId="1" applyFont="1" applyBorder="1"/>
    <xf numFmtId="9" fontId="0" fillId="7" borderId="10" xfId="2" applyFont="1" applyFill="1" applyBorder="1"/>
    <xf numFmtId="4" fontId="0" fillId="7" borderId="10" xfId="2" applyNumberFormat="1" applyFont="1" applyFill="1" applyBorder="1"/>
    <xf numFmtId="9" fontId="0" fillId="0" borderId="10" xfId="2" applyFont="1" applyBorder="1"/>
    <xf numFmtId="4" fontId="0" fillId="0" borderId="10" xfId="2" applyNumberFormat="1" applyFont="1" applyBorder="1"/>
    <xf numFmtId="41" fontId="0" fillId="7" borderId="10" xfId="1" applyFont="1" applyFill="1" applyBorder="1"/>
    <xf numFmtId="4" fontId="0" fillId="0" borderId="10" xfId="1" applyNumberFormat="1" applyFont="1" applyBorder="1"/>
    <xf numFmtId="4" fontId="0" fillId="7" borderId="10" xfId="1" applyNumberFormat="1" applyFont="1" applyFill="1" applyBorder="1"/>
    <xf numFmtId="0" fontId="0" fillId="7" borderId="11" xfId="0" applyFill="1" applyBorder="1"/>
    <xf numFmtId="4" fontId="0" fillId="7" borderId="11" xfId="0" applyNumberFormat="1" applyFill="1" applyBorder="1"/>
    <xf numFmtId="41" fontId="0" fillId="0" borderId="0" xfId="1" applyFont="1" applyBorder="1"/>
    <xf numFmtId="3" fontId="8" fillId="0" borderId="0" xfId="0" applyNumberFormat="1" applyFont="1"/>
    <xf numFmtId="168" fontId="0" fillId="0" borderId="0" xfId="0" applyNumberFormat="1" applyAlignment="1">
      <alignment horizontal="right"/>
    </xf>
    <xf numFmtId="1" fontId="0" fillId="0" borderId="0" xfId="0" applyNumberFormat="1"/>
    <xf numFmtId="17" fontId="0" fillId="0" borderId="0" xfId="0" applyNumberFormat="1"/>
    <xf numFmtId="167" fontId="0" fillId="0" borderId="0" xfId="0" applyNumberFormat="1" applyAlignment="1">
      <alignment horizontal="right"/>
    </xf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7" fillId="0" borderId="0" xfId="0" applyFont="1"/>
    <xf numFmtId="172" fontId="0" fillId="0" borderId="0" xfId="0" applyNumberFormat="1"/>
    <xf numFmtId="173" fontId="0" fillId="0" borderId="0" xfId="0" applyNumberFormat="1"/>
    <xf numFmtId="9" fontId="0" fillId="5" borderId="0" xfId="2" applyFont="1" applyFill="1" applyBorder="1"/>
    <xf numFmtId="9" fontId="0" fillId="0" borderId="0" xfId="2" applyFont="1" applyBorder="1"/>
    <xf numFmtId="164" fontId="0" fillId="5" borderId="12" xfId="0" applyNumberFormat="1" applyFill="1" applyBorder="1"/>
    <xf numFmtId="164" fontId="0" fillId="0" borderId="2" xfId="0" applyNumberFormat="1" applyBorder="1"/>
    <xf numFmtId="3" fontId="7" fillId="0" borderId="0" xfId="0" applyNumberFormat="1" applyFont="1"/>
    <xf numFmtId="174" fontId="0" fillId="0" borderId="0" xfId="0" applyNumberFormat="1"/>
    <xf numFmtId="0" fontId="0" fillId="8" borderId="0" xfId="0" applyFill="1"/>
    <xf numFmtId="0" fontId="7" fillId="8" borderId="0" xfId="0" applyFont="1" applyFill="1"/>
    <xf numFmtId="164" fontId="0" fillId="0" borderId="0" xfId="6" applyFont="1"/>
    <xf numFmtId="164" fontId="0" fillId="0" borderId="5" xfId="6" applyFont="1" applyBorder="1"/>
    <xf numFmtId="164" fontId="0" fillId="0" borderId="0" xfId="6" applyFont="1" applyFill="1" applyBorder="1"/>
    <xf numFmtId="164" fontId="0" fillId="0" borderId="3" xfId="6" applyFont="1" applyFill="1" applyBorder="1"/>
    <xf numFmtId="0" fontId="5" fillId="8" borderId="0" xfId="0" applyFont="1" applyFill="1"/>
    <xf numFmtId="3" fontId="0" fillId="8" borderId="0" xfId="0" applyNumberFormat="1" applyFill="1"/>
    <xf numFmtId="9" fontId="0" fillId="0" borderId="0" xfId="0" applyNumberFormat="1"/>
    <xf numFmtId="0" fontId="12" fillId="0" borderId="14" xfId="4"/>
    <xf numFmtId="0" fontId="5" fillId="0" borderId="15" xfId="5"/>
    <xf numFmtId="9" fontId="5" fillId="0" borderId="15" xfId="5" applyNumberFormat="1" applyAlignment="1">
      <alignment horizontal="right"/>
    </xf>
    <xf numFmtId="168" fontId="5" fillId="0" borderId="15" xfId="5" applyNumberFormat="1" applyAlignment="1">
      <alignment horizontal="right"/>
    </xf>
    <xf numFmtId="167" fontId="5" fillId="0" borderId="15" xfId="5" applyNumberFormat="1"/>
    <xf numFmtId="0" fontId="11" fillId="0" borderId="13" xfId="3" applyAlignment="1">
      <alignment horizontal="left"/>
    </xf>
    <xf numFmtId="174" fontId="8" fillId="4" borderId="2" xfId="0" applyNumberFormat="1" applyFont="1" applyFill="1" applyBorder="1"/>
    <xf numFmtId="4" fontId="7" fillId="0" borderId="2" xfId="1" applyNumberFormat="1" applyFont="1" applyBorder="1" applyAlignment="1">
      <alignment horizontal="right"/>
    </xf>
    <xf numFmtId="4" fontId="7" fillId="0" borderId="2" xfId="1" applyNumberFormat="1" applyFont="1" applyBorder="1" applyAlignment="1">
      <alignment horizontal="left"/>
    </xf>
    <xf numFmtId="175" fontId="0" fillId="0" borderId="0" xfId="0" applyNumberFormat="1"/>
    <xf numFmtId="169" fontId="6" fillId="0" borderId="0" xfId="0" applyNumberFormat="1" applyFont="1"/>
    <xf numFmtId="166" fontId="0" fillId="0" borderId="5" xfId="0" applyNumberFormat="1" applyBorder="1"/>
    <xf numFmtId="166" fontId="0" fillId="0" borderId="3" xfId="0" applyNumberFormat="1" applyBorder="1"/>
    <xf numFmtId="166" fontId="0" fillId="5" borderId="3" xfId="0" applyNumberFormat="1" applyFill="1" applyBorder="1"/>
    <xf numFmtId="176" fontId="0" fillId="0" borderId="0" xfId="0" applyNumberFormat="1"/>
    <xf numFmtId="9" fontId="0" fillId="0" borderId="3" xfId="2" applyFont="1" applyBorder="1"/>
    <xf numFmtId="0" fontId="0" fillId="0" borderId="0" xfId="2" applyNumberFormat="1" applyFont="1"/>
    <xf numFmtId="0" fontId="0" fillId="0" borderId="0" xfId="1" applyNumberFormat="1" applyFont="1" applyBorder="1"/>
    <xf numFmtId="0" fontId="14" fillId="0" borderId="0" xfId="0" applyFont="1"/>
    <xf numFmtId="0" fontId="11" fillId="0" borderId="13" xfId="3" applyAlignment="1">
      <alignment horizontal="left"/>
    </xf>
    <xf numFmtId="14" fontId="0" fillId="0" borderId="0" xfId="0" applyNumberFormat="1"/>
    <xf numFmtId="3" fontId="0" fillId="0" borderId="2" xfId="0" applyNumberFormat="1" applyBorder="1"/>
    <xf numFmtId="0" fontId="0" fillId="5" borderId="1" xfId="0" applyFill="1" applyBorder="1"/>
    <xf numFmtId="41" fontId="0" fillId="0" borderId="12" xfId="1" applyFont="1" applyBorder="1"/>
    <xf numFmtId="0" fontId="0" fillId="9" borderId="0" xfId="0" applyFill="1"/>
    <xf numFmtId="3" fontId="8" fillId="9" borderId="1" xfId="0" applyNumberFormat="1" applyFont="1" applyFill="1" applyBorder="1" applyAlignment="1">
      <alignment horizontal="left"/>
    </xf>
    <xf numFmtId="0" fontId="16" fillId="0" borderId="16" xfId="0" applyFont="1" applyBorder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" fontId="5" fillId="0" borderId="15" xfId="5" applyNumberFormat="1"/>
    <xf numFmtId="9" fontId="5" fillId="0" borderId="15" xfId="5" applyNumberFormat="1"/>
    <xf numFmtId="2" fontId="5" fillId="0" borderId="15" xfId="5" applyNumberFormat="1"/>
    <xf numFmtId="4" fontId="7" fillId="0" borderId="0" xfId="1" applyNumberFormat="1" applyFont="1" applyBorder="1" applyAlignment="1">
      <alignment horizontal="left"/>
    </xf>
    <xf numFmtId="3" fontId="5" fillId="0" borderId="15" xfId="5" applyNumberFormat="1" applyAlignment="1">
      <alignment horizontal="right"/>
    </xf>
    <xf numFmtId="9" fontId="0" fillId="0" borderId="0" xfId="2" applyNumberFormat="1" applyFont="1"/>
  </cellXfs>
  <cellStyles count="8">
    <cellStyle name="Comma [0]" xfId="1" builtinId="6"/>
    <cellStyle name="Comma [0] 2" xfId="7" xr:uid="{088932E0-EAE9-4310-9214-2C6F59B75046}"/>
    <cellStyle name="Comma [0] 3" xfId="6" xr:uid="{6F4451DA-E5F6-44DC-87D7-EE7973468F63}"/>
    <cellStyle name="Heading 1" xfId="3" builtinId="16"/>
    <cellStyle name="Heading 2" xfId="4" builtinId="17"/>
    <cellStyle name="Normal" xfId="0" builtinId="0"/>
    <cellStyle name="Per cent" xfId="2" builtinId="5"/>
    <cellStyle name="Total" xfId="5" builtinId="25"/>
  </cellStyles>
  <dxfs count="89">
    <dxf>
      <numFmt numFmtId="2" formatCode="0.0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167" formatCode="0.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numFmt numFmtId="166" formatCode="_-* #,##0.0\ _k_r_._-;\-* #,##0.0\ _k_r_._-;_-* &quot;-&quot;\ _k_r_._-;_-@_-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numFmt numFmtId="174" formatCode="#,##0.000"/>
    </dxf>
    <dxf>
      <numFmt numFmtId="174" formatCode="#,##0.000"/>
    </dxf>
    <dxf>
      <numFmt numFmtId="174" formatCode="#,##0.000"/>
    </dxf>
    <dxf>
      <numFmt numFmtId="174" formatCode="#,##0.000"/>
    </dxf>
    <dxf>
      <numFmt numFmtId="174" formatCode="#,##0.000"/>
    </dxf>
    <dxf>
      <numFmt numFmtId="174" formatCode="#,##0.000"/>
    </dxf>
    <dxf>
      <numFmt numFmtId="174" formatCode="#,##0.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w Cen MT"/>
        <family val="2"/>
        <scheme val="minor"/>
      </font>
      <fill>
        <patternFill patternType="solid">
          <fgColor theme="4"/>
          <bgColor theme="4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A9D08E"/>
      <color rgb="FFF4B084"/>
      <color rgb="FFFF6A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Heildarmagn sorps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Birting!$B$11</c:f>
              <c:strCache>
                <c:ptCount val="1"/>
                <c:pt idx="0">
                  <c:v>Norðurþing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Birting!$C$10:$O$10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Birting!$C$11:$O$11</c:f>
              <c:numCache>
                <c:formatCode>General</c:formatCode>
                <c:ptCount val="13"/>
                <c:pt idx="0">
                  <c:v>371360</c:v>
                </c:pt>
                <c:pt idx="1">
                  <c:v>352560</c:v>
                </c:pt>
                <c:pt idx="2">
                  <c:v>362985</c:v>
                </c:pt>
                <c:pt idx="4">
                  <c:v>140430</c:v>
                </c:pt>
                <c:pt idx="5">
                  <c:v>370310</c:v>
                </c:pt>
                <c:pt idx="6">
                  <c:v>383880</c:v>
                </c:pt>
                <c:pt idx="7">
                  <c:v>399932</c:v>
                </c:pt>
                <c:pt idx="8">
                  <c:v>413630</c:v>
                </c:pt>
                <c:pt idx="9">
                  <c:v>475230</c:v>
                </c:pt>
                <c:pt idx="10">
                  <c:v>435840</c:v>
                </c:pt>
                <c:pt idx="11">
                  <c:v>395630</c:v>
                </c:pt>
                <c:pt idx="12">
                  <c:v>355658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8-8F4E-863E-BEF1B4AD9D36}"/>
            </c:ext>
          </c:extLst>
        </c:ser>
        <c:ser>
          <c:idx val="1"/>
          <c:order val="1"/>
          <c:tx>
            <c:strRef>
              <c:f>Birting!$B$12</c:f>
              <c:strCache>
                <c:ptCount val="1"/>
                <c:pt idx="0">
                  <c:v>Þingeyjarsveit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Birting!$C$10:$O$10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Birting!$C$12:$O$12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8-8F4E-863E-BEF1B4AD9D36}"/>
            </c:ext>
          </c:extLst>
        </c:ser>
        <c:ser>
          <c:idx val="2"/>
          <c:order val="2"/>
          <c:tx>
            <c:strRef>
              <c:f>Birting!$B$13</c:f>
              <c:strCache>
                <c:ptCount val="1"/>
                <c:pt idx="0">
                  <c:v>Skútustaðahreppur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Birting!$C$10:$O$10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Birting!$C$13:$O$13</c:f>
              <c:numCache>
                <c:formatCode>General</c:formatCode>
                <c:ptCount val="13"/>
                <c:pt idx="6">
                  <c:v>55945</c:v>
                </c:pt>
                <c:pt idx="7">
                  <c:v>73755</c:v>
                </c:pt>
                <c:pt idx="8">
                  <c:v>68178</c:v>
                </c:pt>
                <c:pt idx="9">
                  <c:v>58018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8-8F4E-863E-BEF1B4AD9D36}"/>
            </c:ext>
          </c:extLst>
        </c:ser>
        <c:ser>
          <c:idx val="3"/>
          <c:order val="3"/>
          <c:tx>
            <c:strRef>
              <c:f>Birting!$B$14</c:f>
              <c:strCache>
                <c:ptCount val="1"/>
                <c:pt idx="0">
                  <c:v>Þingeyjarsveit til 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Birting!$C$10:$O$10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Birting!$C$14:$O$14</c:f>
              <c:numCache>
                <c:formatCode>General</c:formatCode>
                <c:ptCount val="13"/>
                <c:pt idx="6">
                  <c:v>137470</c:v>
                </c:pt>
                <c:pt idx="7">
                  <c:v>142458</c:v>
                </c:pt>
                <c:pt idx="8">
                  <c:v>157910</c:v>
                </c:pt>
                <c:pt idx="9">
                  <c:v>145210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D8-8F4E-863E-BEF1B4AD9D36}"/>
            </c:ext>
          </c:extLst>
        </c:ser>
        <c:ser>
          <c:idx val="4"/>
          <c:order val="4"/>
          <c:tx>
            <c:strRef>
              <c:f>Birting!$B$15</c:f>
              <c:strCache>
                <c:ptCount val="1"/>
                <c:pt idx="0">
                  <c:v>Samtals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Birting!$C$10:$O$10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Birting!$C$15:$O$15</c:f>
              <c:numCache>
                <c:formatCode>General</c:formatCode>
                <c:ptCount val="13"/>
                <c:pt idx="0">
                  <c:v>371360</c:v>
                </c:pt>
                <c:pt idx="1">
                  <c:v>352560</c:v>
                </c:pt>
                <c:pt idx="2">
                  <c:v>362985</c:v>
                </c:pt>
                <c:pt idx="4">
                  <c:v>140430</c:v>
                </c:pt>
                <c:pt idx="5">
                  <c:v>370310</c:v>
                </c:pt>
                <c:pt idx="6">
                  <c:v>577295</c:v>
                </c:pt>
                <c:pt idx="7">
                  <c:v>616145</c:v>
                </c:pt>
                <c:pt idx="8">
                  <c:v>639718</c:v>
                </c:pt>
                <c:pt idx="9">
                  <c:v>678458</c:v>
                </c:pt>
                <c:pt idx="10">
                  <c:v>435840</c:v>
                </c:pt>
                <c:pt idx="11">
                  <c:v>395630</c:v>
                </c:pt>
                <c:pt idx="12">
                  <c:v>355658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D8-8F4E-863E-BEF1B4AD9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578959"/>
        <c:axId val="1821529615"/>
      </c:lineChart>
      <c:catAx>
        <c:axId val="135157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821529615"/>
        <c:crosses val="autoZero"/>
        <c:auto val="1"/>
        <c:lblAlgn val="ctr"/>
        <c:lblOffset val="100"/>
        <c:noMultiLvlLbl val="0"/>
      </c:catAx>
      <c:valAx>
        <c:axId val="182152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351578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Heildarmagn - molta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Birting!$B$19</c:f>
              <c:strCache>
                <c:ptCount val="1"/>
                <c:pt idx="0">
                  <c:v>Norðurþing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Birting!$C$18:$O$18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Birting!$C$19:$O$19</c:f>
              <c:numCache>
                <c:formatCode>General</c:formatCode>
                <c:ptCount val="13"/>
                <c:pt idx="4">
                  <c:v>47320</c:v>
                </c:pt>
                <c:pt idx="5">
                  <c:v>103920</c:v>
                </c:pt>
                <c:pt idx="6">
                  <c:v>109660</c:v>
                </c:pt>
                <c:pt idx="7">
                  <c:v>104792</c:v>
                </c:pt>
                <c:pt idx="8">
                  <c:v>105580</c:v>
                </c:pt>
                <c:pt idx="9">
                  <c:v>86510</c:v>
                </c:pt>
                <c:pt idx="10">
                  <c:v>120800</c:v>
                </c:pt>
                <c:pt idx="11">
                  <c:v>108300</c:v>
                </c:pt>
                <c:pt idx="12">
                  <c:v>98200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8-3D42-A07A-79D573021073}"/>
            </c:ext>
          </c:extLst>
        </c:ser>
        <c:ser>
          <c:idx val="1"/>
          <c:order val="1"/>
          <c:tx>
            <c:strRef>
              <c:f>Birting!$B$20</c:f>
              <c:strCache>
                <c:ptCount val="1"/>
                <c:pt idx="0">
                  <c:v>Þingeyjarsveit til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Birting!$C$18:$O$18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Birting!$C$20:$O$20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8-3D42-A07A-79D573021073}"/>
            </c:ext>
          </c:extLst>
        </c:ser>
        <c:ser>
          <c:idx val="2"/>
          <c:order val="2"/>
          <c:tx>
            <c:strRef>
              <c:f>Birting!$B$21</c:f>
              <c:strCache>
                <c:ptCount val="1"/>
                <c:pt idx="0">
                  <c:v>Skútustaðahreppur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Birting!$C$18:$O$18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Birting!$C$21:$O$21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8-3D42-A07A-79D573021073}"/>
            </c:ext>
          </c:extLst>
        </c:ser>
        <c:ser>
          <c:idx val="3"/>
          <c:order val="3"/>
          <c:tx>
            <c:strRef>
              <c:f>Birting!$B$22</c:f>
              <c:strCache>
                <c:ptCount val="1"/>
                <c:pt idx="0">
                  <c:v>Þingeyjarsveit til 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Birting!$C$18:$O$18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Birting!$C$22:$O$22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8-3D42-A07A-79D573021073}"/>
            </c:ext>
          </c:extLst>
        </c:ser>
        <c:ser>
          <c:idx val="4"/>
          <c:order val="4"/>
          <c:tx>
            <c:strRef>
              <c:f>Birting!$B$23</c:f>
              <c:strCache>
                <c:ptCount val="1"/>
                <c:pt idx="0">
                  <c:v>Samtals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Birting!$C$18:$O$18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Birting!$C$23:$O$23</c:f>
              <c:numCache>
                <c:formatCode>General</c:formatCode>
                <c:ptCount val="13"/>
                <c:pt idx="4">
                  <c:v>47320</c:v>
                </c:pt>
                <c:pt idx="5">
                  <c:v>103920</c:v>
                </c:pt>
                <c:pt idx="6">
                  <c:v>109660</c:v>
                </c:pt>
                <c:pt idx="7">
                  <c:v>104792</c:v>
                </c:pt>
                <c:pt idx="8">
                  <c:v>105580</c:v>
                </c:pt>
                <c:pt idx="9">
                  <c:v>86510</c:v>
                </c:pt>
                <c:pt idx="10">
                  <c:v>120800</c:v>
                </c:pt>
                <c:pt idx="11">
                  <c:v>108300</c:v>
                </c:pt>
                <c:pt idx="12">
                  <c:v>98200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8-3D42-A07A-79D573021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869215"/>
        <c:axId val="131986751"/>
      </c:lineChart>
      <c:catAx>
        <c:axId val="57486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31986751"/>
        <c:crosses val="autoZero"/>
        <c:auto val="1"/>
        <c:lblAlgn val="ctr"/>
        <c:lblOffset val="100"/>
        <c:noMultiLvlLbl val="0"/>
      </c:catAx>
      <c:valAx>
        <c:axId val="13198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57486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Heildarmagn</a:t>
            </a:r>
            <a:r>
              <a:rPr lang="en-GB" baseline="0"/>
              <a:t> - urðun</a:t>
            </a:r>
          </a:p>
          <a:p>
            <a:pPr>
              <a:defRPr/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Birting!$B$27</c:f>
              <c:strCache>
                <c:ptCount val="1"/>
                <c:pt idx="0">
                  <c:v>Norðurþing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Birting!$C$26:$O$26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Birting!$C$27:$O$27</c:f>
              <c:numCache>
                <c:formatCode>General</c:formatCode>
                <c:ptCount val="13"/>
                <c:pt idx="0">
                  <c:v>371360</c:v>
                </c:pt>
                <c:pt idx="1">
                  <c:v>352560</c:v>
                </c:pt>
                <c:pt idx="2">
                  <c:v>362985</c:v>
                </c:pt>
                <c:pt idx="4">
                  <c:v>64110</c:v>
                </c:pt>
                <c:pt idx="5">
                  <c:v>183370</c:v>
                </c:pt>
                <c:pt idx="6">
                  <c:v>192870</c:v>
                </c:pt>
                <c:pt idx="7">
                  <c:v>204080</c:v>
                </c:pt>
                <c:pt idx="8">
                  <c:v>211350</c:v>
                </c:pt>
                <c:pt idx="9">
                  <c:v>286570</c:v>
                </c:pt>
                <c:pt idx="10">
                  <c:v>228900</c:v>
                </c:pt>
                <c:pt idx="11">
                  <c:v>205300</c:v>
                </c:pt>
                <c:pt idx="12">
                  <c:v>192900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9-7B45-BBE3-1821183833D3}"/>
            </c:ext>
          </c:extLst>
        </c:ser>
        <c:ser>
          <c:idx val="1"/>
          <c:order val="1"/>
          <c:tx>
            <c:strRef>
              <c:f>Birting!$B$28</c:f>
              <c:strCache>
                <c:ptCount val="1"/>
                <c:pt idx="0">
                  <c:v>Þingeyjarsveit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Birting!$C$26:$O$26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Birting!$C$28:$O$28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9-7B45-BBE3-1821183833D3}"/>
            </c:ext>
          </c:extLst>
        </c:ser>
        <c:ser>
          <c:idx val="2"/>
          <c:order val="2"/>
          <c:tx>
            <c:strRef>
              <c:f>Birting!$B$29</c:f>
              <c:strCache>
                <c:ptCount val="1"/>
                <c:pt idx="0">
                  <c:v>Skútustaðahreppur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Birting!$C$26:$O$26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Birting!$C$29:$O$29</c:f>
              <c:numCache>
                <c:formatCode>General</c:formatCode>
                <c:ptCount val="13"/>
                <c:pt idx="6">
                  <c:v>41375</c:v>
                </c:pt>
                <c:pt idx="7">
                  <c:v>57545</c:v>
                </c:pt>
                <c:pt idx="8">
                  <c:v>53008</c:v>
                </c:pt>
                <c:pt idx="9">
                  <c:v>45856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39-7B45-BBE3-1821183833D3}"/>
            </c:ext>
          </c:extLst>
        </c:ser>
        <c:ser>
          <c:idx val="3"/>
          <c:order val="3"/>
          <c:tx>
            <c:strRef>
              <c:f>Birting!$B$30</c:f>
              <c:strCache>
                <c:ptCount val="1"/>
                <c:pt idx="0">
                  <c:v>Þingeyjarsveit til 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Birting!$C$26:$O$26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Birting!$C$30:$O$30</c:f>
              <c:numCache>
                <c:formatCode>General</c:formatCode>
                <c:ptCount val="13"/>
                <c:pt idx="6">
                  <c:v>97880</c:v>
                </c:pt>
                <c:pt idx="7">
                  <c:v>108058</c:v>
                </c:pt>
                <c:pt idx="8">
                  <c:v>120730</c:v>
                </c:pt>
                <c:pt idx="9">
                  <c:v>110720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39-7B45-BBE3-1821183833D3}"/>
            </c:ext>
          </c:extLst>
        </c:ser>
        <c:ser>
          <c:idx val="4"/>
          <c:order val="4"/>
          <c:tx>
            <c:strRef>
              <c:f>Birting!$B$31</c:f>
              <c:strCache>
                <c:ptCount val="1"/>
                <c:pt idx="0">
                  <c:v>Samtals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Birting!$C$26:$O$26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Birting!$C$31:$O$31</c:f>
              <c:numCache>
                <c:formatCode>General</c:formatCode>
                <c:ptCount val="13"/>
                <c:pt idx="0">
                  <c:v>371360</c:v>
                </c:pt>
                <c:pt idx="1">
                  <c:v>352560</c:v>
                </c:pt>
                <c:pt idx="2">
                  <c:v>362985</c:v>
                </c:pt>
                <c:pt idx="4">
                  <c:v>64110</c:v>
                </c:pt>
                <c:pt idx="5">
                  <c:v>183370</c:v>
                </c:pt>
                <c:pt idx="6">
                  <c:v>332125</c:v>
                </c:pt>
                <c:pt idx="7">
                  <c:v>369683</c:v>
                </c:pt>
                <c:pt idx="8">
                  <c:v>385088</c:v>
                </c:pt>
                <c:pt idx="9">
                  <c:v>443146</c:v>
                </c:pt>
                <c:pt idx="10">
                  <c:v>228900</c:v>
                </c:pt>
                <c:pt idx="11">
                  <c:v>205300</c:v>
                </c:pt>
                <c:pt idx="12">
                  <c:v>192900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39-7B45-BBE3-18211838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026367"/>
        <c:axId val="1671354207"/>
      </c:lineChart>
      <c:catAx>
        <c:axId val="61402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671354207"/>
        <c:crosses val="autoZero"/>
        <c:auto val="1"/>
        <c:lblAlgn val="ctr"/>
        <c:lblOffset val="100"/>
        <c:noMultiLvlLbl val="0"/>
      </c:catAx>
      <c:valAx>
        <c:axId val="167135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614026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Heildarmagn - endurvinnsla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Birting!$B$36</c:f>
              <c:strCache>
                <c:ptCount val="1"/>
                <c:pt idx="0">
                  <c:v>Norðurþing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Birting!$C$35:$O$35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Birting!$C$36:$O$36</c:f>
              <c:numCache>
                <c:formatCode>General</c:formatCode>
                <c:ptCount val="13"/>
                <c:pt idx="4">
                  <c:v>29000</c:v>
                </c:pt>
                <c:pt idx="5">
                  <c:v>83020</c:v>
                </c:pt>
                <c:pt idx="6">
                  <c:v>81350</c:v>
                </c:pt>
                <c:pt idx="7">
                  <c:v>91060</c:v>
                </c:pt>
                <c:pt idx="8">
                  <c:v>96700</c:v>
                </c:pt>
                <c:pt idx="9">
                  <c:v>102150</c:v>
                </c:pt>
                <c:pt idx="10">
                  <c:v>86100</c:v>
                </c:pt>
                <c:pt idx="11">
                  <c:v>82100</c:v>
                </c:pt>
                <c:pt idx="12">
                  <c:v>64500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A-AD4A-8527-FE26D41DA5F6}"/>
            </c:ext>
          </c:extLst>
        </c:ser>
        <c:ser>
          <c:idx val="1"/>
          <c:order val="1"/>
          <c:tx>
            <c:strRef>
              <c:f>Birting!$B$37</c:f>
              <c:strCache>
                <c:ptCount val="1"/>
                <c:pt idx="0">
                  <c:v>Þingeyjarsveit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Birting!$C$35:$O$35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Birting!$C$37:$O$37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A-AD4A-8527-FE26D41DA5F6}"/>
            </c:ext>
          </c:extLst>
        </c:ser>
        <c:ser>
          <c:idx val="2"/>
          <c:order val="2"/>
          <c:tx>
            <c:strRef>
              <c:f>Birting!$B$38</c:f>
              <c:strCache>
                <c:ptCount val="1"/>
                <c:pt idx="0">
                  <c:v>Skútustaðahreppur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Birting!$C$35:$O$35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Birting!$C$38:$O$38</c:f>
              <c:numCache>
                <c:formatCode>General</c:formatCode>
                <c:ptCount val="13"/>
                <c:pt idx="6">
                  <c:v>14570</c:v>
                </c:pt>
                <c:pt idx="7">
                  <c:v>16210</c:v>
                </c:pt>
                <c:pt idx="8">
                  <c:v>15170</c:v>
                </c:pt>
                <c:pt idx="9">
                  <c:v>12162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A-AD4A-8527-FE26D41DA5F6}"/>
            </c:ext>
          </c:extLst>
        </c:ser>
        <c:ser>
          <c:idx val="3"/>
          <c:order val="3"/>
          <c:tx>
            <c:strRef>
              <c:f>Birting!$B$39</c:f>
              <c:strCache>
                <c:ptCount val="1"/>
                <c:pt idx="0">
                  <c:v>Þingeyjarsveit til 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Birting!$C$35:$O$35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Birting!$C$39:$O$39</c:f>
              <c:numCache>
                <c:formatCode>General</c:formatCode>
                <c:ptCount val="13"/>
                <c:pt idx="6">
                  <c:v>39590</c:v>
                </c:pt>
                <c:pt idx="7">
                  <c:v>34400</c:v>
                </c:pt>
                <c:pt idx="8">
                  <c:v>37180</c:v>
                </c:pt>
                <c:pt idx="9">
                  <c:v>34490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BA-AD4A-8527-FE26D41DA5F6}"/>
            </c:ext>
          </c:extLst>
        </c:ser>
        <c:ser>
          <c:idx val="4"/>
          <c:order val="4"/>
          <c:tx>
            <c:strRef>
              <c:f>Birting!$B$40</c:f>
              <c:strCache>
                <c:ptCount val="1"/>
                <c:pt idx="0">
                  <c:v>Samtals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Birting!$C$35:$O$35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Birting!$C$40:$O$40</c:f>
              <c:numCache>
                <c:formatCode>General</c:formatCode>
                <c:ptCount val="13"/>
                <c:pt idx="4">
                  <c:v>29000</c:v>
                </c:pt>
                <c:pt idx="5">
                  <c:v>83020</c:v>
                </c:pt>
                <c:pt idx="6">
                  <c:v>135510</c:v>
                </c:pt>
                <c:pt idx="7">
                  <c:v>141670</c:v>
                </c:pt>
                <c:pt idx="8">
                  <c:v>149050</c:v>
                </c:pt>
                <c:pt idx="9">
                  <c:v>148802</c:v>
                </c:pt>
                <c:pt idx="10">
                  <c:v>86100</c:v>
                </c:pt>
                <c:pt idx="11">
                  <c:v>82100</c:v>
                </c:pt>
                <c:pt idx="12">
                  <c:v>64500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BA-AD4A-8527-FE26D41DA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366975"/>
        <c:axId val="89983152"/>
      </c:lineChart>
      <c:catAx>
        <c:axId val="157366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89983152"/>
        <c:crosses val="autoZero"/>
        <c:auto val="1"/>
        <c:lblAlgn val="ctr"/>
        <c:lblOffset val="100"/>
        <c:noMultiLvlLbl val="0"/>
      </c:catAx>
      <c:valAx>
        <c:axId val="8998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57366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Hlutfall eftir flokkum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Birting!$B$44</c:f>
              <c:strCache>
                <c:ptCount val="1"/>
                <c:pt idx="0">
                  <c:v>Molta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Birting!$C$43:$O$43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Birting!$C$44:$O$44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0.28062974264805163</c:v>
                </c:pt>
                <c:pt idx="6">
                  <c:v>0.18995487575676215</c:v>
                </c:pt>
                <c:pt idx="7">
                  <c:v>0.17007684879370927</c:v>
                </c:pt>
                <c:pt idx="8">
                  <c:v>0.16504147139833489</c:v>
                </c:pt>
                <c:pt idx="9">
                  <c:v>0.12750973531154472</c:v>
                </c:pt>
                <c:pt idx="10">
                  <c:v>0.27716593245227605</c:v>
                </c:pt>
                <c:pt idx="11">
                  <c:v>0.27374061623233831</c:v>
                </c:pt>
                <c:pt idx="12">
                  <c:v>0.27610794639794412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0-624F-92B4-FA4961FF7F87}"/>
            </c:ext>
          </c:extLst>
        </c:ser>
        <c:ser>
          <c:idx val="1"/>
          <c:order val="1"/>
          <c:tx>
            <c:strRef>
              <c:f>Birting!$B$45</c:f>
              <c:strCache>
                <c:ptCount val="1"/>
                <c:pt idx="0">
                  <c:v>Urðun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Birting!$C$43:$O$43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Birting!$C$45:$O$45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5">
                  <c:v>0.49517971429342983</c:v>
                </c:pt>
                <c:pt idx="6">
                  <c:v>0.57531244857481878</c:v>
                </c:pt>
                <c:pt idx="7">
                  <c:v>0.59999350802165075</c:v>
                </c:pt>
                <c:pt idx="8">
                  <c:v>0.60196524093428672</c:v>
                </c:pt>
                <c:pt idx="9">
                  <c:v>0.65316644508576804</c:v>
                </c:pt>
                <c:pt idx="10">
                  <c:v>0.52519273127753308</c:v>
                </c:pt>
                <c:pt idx="11">
                  <c:v>0.51891919217450644</c:v>
                </c:pt>
                <c:pt idx="12">
                  <c:v>0.54237497820940339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0-624F-92B4-FA4961FF7F87}"/>
            </c:ext>
          </c:extLst>
        </c:ser>
        <c:ser>
          <c:idx val="2"/>
          <c:order val="2"/>
          <c:tx>
            <c:strRef>
              <c:f>Birting!$B$46</c:f>
              <c:strCache>
                <c:ptCount val="1"/>
                <c:pt idx="0">
                  <c:v>Endurvinnsla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Birting!$C$43:$O$43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Birting!$C$46:$O$46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0.22419054305851854</c:v>
                </c:pt>
                <c:pt idx="6">
                  <c:v>0.2347326756684191</c:v>
                </c:pt>
                <c:pt idx="7">
                  <c:v>0.22992964318463999</c:v>
                </c:pt>
                <c:pt idx="8">
                  <c:v>0.23299328766737845</c:v>
                </c:pt>
                <c:pt idx="9">
                  <c:v>0.21932381960268726</c:v>
                </c:pt>
                <c:pt idx="10">
                  <c:v>0.19754955947136563</c:v>
                </c:pt>
                <c:pt idx="11">
                  <c:v>0.20751712458610319</c:v>
                </c:pt>
                <c:pt idx="12">
                  <c:v>0.18135399737950503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0-624F-92B4-FA4961FF7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538191"/>
        <c:axId val="613588719"/>
      </c:lineChart>
      <c:catAx>
        <c:axId val="144953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613588719"/>
        <c:crosses val="autoZero"/>
        <c:auto val="1"/>
        <c:lblAlgn val="ctr"/>
        <c:lblOffset val="100"/>
        <c:noMultiLvlLbl val="0"/>
      </c:catAx>
      <c:valAx>
        <c:axId val="61358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449538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Magn pr. íbúa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Birting!$B$52</c:f>
              <c:strCache>
                <c:ptCount val="1"/>
                <c:pt idx="0">
                  <c:v>Norðurþing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Birting!$C$51:$O$51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Birting!$C$52:$O$52</c:f>
              <c:numCache>
                <c:formatCode>0.0</c:formatCode>
                <c:ptCount val="13"/>
                <c:pt idx="0">
                  <c:v>159.1088260497001</c:v>
                </c:pt>
                <c:pt idx="1">
                  <c:v>151.05398457583547</c:v>
                </c:pt>
                <c:pt idx="2">
                  <c:v>155.38741438356163</c:v>
                </c:pt>
                <c:pt idx="5">
                  <c:v>161.00434782608696</c:v>
                </c:pt>
                <c:pt idx="6">
                  <c:v>155.29126213592232</c:v>
                </c:pt>
                <c:pt idx="7">
                  <c:v>146.60263929618768</c:v>
                </c:pt>
                <c:pt idx="8">
                  <c:v>162.46268656716418</c:v>
                </c:pt>
                <c:pt idx="9">
                  <c:v>181.04</c:v>
                </c:pt>
                <c:pt idx="10">
                  <c:v>172.26877470355731</c:v>
                </c:pt>
                <c:pt idx="11">
                  <c:v>155.45383104125736</c:v>
                </c:pt>
                <c:pt idx="12">
                  <c:v>134.71893939393939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C-0A4A-BC75-16C033024DA6}"/>
            </c:ext>
          </c:extLst>
        </c:ser>
        <c:ser>
          <c:idx val="1"/>
          <c:order val="1"/>
          <c:tx>
            <c:strRef>
              <c:f>Birting!$B$53</c:f>
              <c:strCache>
                <c:ptCount val="1"/>
                <c:pt idx="0">
                  <c:v>Þingeyjarsveit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Birting!$C$51:$O$51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Birting!$C$53:$O$53</c:f>
              <c:numCache>
                <c:formatCode>0.0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C-0A4A-BC75-16C033024DA6}"/>
            </c:ext>
          </c:extLst>
        </c:ser>
        <c:ser>
          <c:idx val="2"/>
          <c:order val="2"/>
          <c:tx>
            <c:strRef>
              <c:f>Birting!$B$54</c:f>
              <c:strCache>
                <c:ptCount val="1"/>
                <c:pt idx="0">
                  <c:v>Skútustaðahreppur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Birting!$C$51:$O$51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Birting!$C$54:$O$54</c:f>
              <c:numCache>
                <c:formatCode>0.0</c:formatCode>
                <c:ptCount val="13"/>
                <c:pt idx="6">
                  <c:v>134.48317307692307</c:v>
                </c:pt>
                <c:pt idx="7">
                  <c:v>154.94747899159663</c:v>
                </c:pt>
                <c:pt idx="8">
                  <c:v>142.93081761006289</c:v>
                </c:pt>
                <c:pt idx="9">
                  <c:v>121.12317327766179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3C-0A4A-BC75-16C033024DA6}"/>
            </c:ext>
          </c:extLst>
        </c:ser>
        <c:ser>
          <c:idx val="3"/>
          <c:order val="3"/>
          <c:tx>
            <c:strRef>
              <c:f>Birting!$B$55</c:f>
              <c:strCache>
                <c:ptCount val="1"/>
                <c:pt idx="0">
                  <c:v>Þingeyjarsveit til 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Birting!$C$51:$O$51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Birting!$C$55:$O$55</c:f>
              <c:numCache>
                <c:formatCode>0.0</c:formatCode>
                <c:ptCount val="13"/>
                <c:pt idx="6">
                  <c:v>152.74444444444444</c:v>
                </c:pt>
                <c:pt idx="7">
                  <c:v>152.19871794871796</c:v>
                </c:pt>
                <c:pt idx="8">
                  <c:v>181.71461449942461</c:v>
                </c:pt>
                <c:pt idx="9">
                  <c:v>172.45843230403801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3C-0A4A-BC75-16C033024DA6}"/>
            </c:ext>
          </c:extLst>
        </c:ser>
        <c:ser>
          <c:idx val="4"/>
          <c:order val="4"/>
          <c:tx>
            <c:strRef>
              <c:f>Birting!$B$56</c:f>
              <c:strCache>
                <c:ptCount val="1"/>
                <c:pt idx="0">
                  <c:v>Svæði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Birting!$C$51:$O$51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Birting!$C$56:$O$56</c:f>
              <c:numCache>
                <c:formatCode>0.0</c:formatCode>
                <c:ptCount val="13"/>
                <c:pt idx="0">
                  <c:v>101.65891048453327</c:v>
                </c:pt>
                <c:pt idx="1">
                  <c:v>97.5</c:v>
                </c:pt>
                <c:pt idx="2">
                  <c:v>100.63349043526476</c:v>
                </c:pt>
                <c:pt idx="5">
                  <c:v>102.63580931263859</c:v>
                </c:pt>
                <c:pt idx="6">
                  <c:v>152.40100316789864</c:v>
                </c:pt>
                <c:pt idx="7">
                  <c:v>148.82729468599032</c:v>
                </c:pt>
                <c:pt idx="8">
                  <c:v>164.36742034943472</c:v>
                </c:pt>
                <c:pt idx="9">
                  <c:v>171.93563101875316</c:v>
                </c:pt>
                <c:pt idx="10">
                  <c:v>114.78535686067949</c:v>
                </c:pt>
                <c:pt idx="11">
                  <c:v>102.73435471306155</c:v>
                </c:pt>
                <c:pt idx="12">
                  <c:v>89.249184441656212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3C-0A4A-BC75-16C033024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31584"/>
        <c:axId val="1842688847"/>
      </c:lineChart>
      <c:catAx>
        <c:axId val="8983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842688847"/>
        <c:crosses val="autoZero"/>
        <c:auto val="1"/>
        <c:lblAlgn val="ctr"/>
        <c:lblOffset val="100"/>
        <c:noMultiLvlLbl val="0"/>
      </c:catAx>
      <c:valAx>
        <c:axId val="184268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8983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Mag</a:t>
            </a:r>
            <a:r>
              <a:rPr lang="en-GB" baseline="0"/>
              <a:t>n pr. íbúa eftir flokkum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Birting!$B$61</c:f>
              <c:strCache>
                <c:ptCount val="1"/>
                <c:pt idx="0">
                  <c:v>Molta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Birting!$C$60:$O$60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Birting!$C$61:$O$61</c:f>
              <c:numCache>
                <c:formatCode>General</c:formatCode>
                <c:ptCount val="13"/>
                <c:pt idx="4" formatCode="0.0">
                  <c:v>13.159065628476085</c:v>
                </c:pt>
                <c:pt idx="5" formatCode="0.0">
                  <c:v>28.802660753880264</c:v>
                </c:pt>
                <c:pt idx="6" formatCode="0.0">
                  <c:v>28.949313621964098</c:v>
                </c:pt>
                <c:pt idx="7" formatCode="0.0">
                  <c:v>25.312077294685992</c:v>
                </c:pt>
                <c:pt idx="8" formatCode="0.0">
                  <c:v>27.127440904419323</c:v>
                </c:pt>
                <c:pt idx="9" formatCode="0.0">
                  <c:v>21.923466801824631</c:v>
                </c:pt>
                <c:pt idx="10" formatCode="0.0">
                  <c:v>31.814590466157494</c:v>
                </c:pt>
                <c:pt idx="11" formatCode="0.0">
                  <c:v>28.122565567385095</c:v>
                </c:pt>
                <c:pt idx="12" formatCode="0.0">
                  <c:v>24.642409033877041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B-A645-8B72-6CFEF5F37692}"/>
            </c:ext>
          </c:extLst>
        </c:ser>
        <c:ser>
          <c:idx val="1"/>
          <c:order val="1"/>
          <c:tx>
            <c:strRef>
              <c:f>Birting!$B$62</c:f>
              <c:strCache>
                <c:ptCount val="1"/>
                <c:pt idx="0">
                  <c:v>Urðun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Birting!$C$60:$O$60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Birting!$C$62:$O$62</c:f>
              <c:numCache>
                <c:formatCode>General</c:formatCode>
                <c:ptCount val="13"/>
                <c:pt idx="0" formatCode="0.0">
                  <c:v>101.65891048453327</c:v>
                </c:pt>
                <c:pt idx="1">
                  <c:v>97.5</c:v>
                </c:pt>
                <c:pt idx="2" formatCode="0.0">
                  <c:v>100.63349043526476</c:v>
                </c:pt>
                <c:pt idx="4" formatCode="0.0">
                  <c:v>17.82814238042269</c:v>
                </c:pt>
                <c:pt idx="5" formatCode="0.0">
                  <c:v>50.823170731707314</c:v>
                </c:pt>
                <c:pt idx="6" formatCode="0.0">
                  <c:v>87.678194297782468</c:v>
                </c:pt>
                <c:pt idx="7" formatCode="0.0">
                  <c:v>89.295410628019326</c:v>
                </c:pt>
                <c:pt idx="8" formatCode="0.0">
                  <c:v>98.943473792394656</c:v>
                </c:pt>
                <c:pt idx="9" formatCode="0.0">
                  <c:v>112.30258489609731</c:v>
                </c:pt>
                <c:pt idx="10" formatCode="0.0">
                  <c:v>60.284435080326574</c:v>
                </c:pt>
                <c:pt idx="11" formatCode="0.0">
                  <c:v>53.310828356271095</c:v>
                </c:pt>
                <c:pt idx="12" formatCode="0.0">
                  <c:v>48.406524466750312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B-A645-8B72-6CFEF5F37692}"/>
            </c:ext>
          </c:extLst>
        </c:ser>
        <c:ser>
          <c:idx val="2"/>
          <c:order val="2"/>
          <c:tx>
            <c:strRef>
              <c:f>Birting!$B$63</c:f>
              <c:strCache>
                <c:ptCount val="1"/>
                <c:pt idx="0">
                  <c:v>Endurvinnsla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Birting!$C$60:$O$60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Birting!$C$63:$O$63</c:f>
              <c:numCache>
                <c:formatCode>General</c:formatCode>
                <c:ptCount val="13"/>
                <c:pt idx="4" formatCode="0.0">
                  <c:v>8.064516129032258</c:v>
                </c:pt>
                <c:pt idx="5" formatCode="0.0">
                  <c:v>23.009977827050999</c:v>
                </c:pt>
                <c:pt idx="6" formatCode="0.0">
                  <c:v>35.773495248152059</c:v>
                </c:pt>
                <c:pt idx="7" formatCode="0.0">
                  <c:v>34.219806763285021</c:v>
                </c:pt>
                <c:pt idx="8" formatCode="0.0">
                  <c:v>38.296505652620759</c:v>
                </c:pt>
                <c:pt idx="9" formatCode="0.0">
                  <c:v>37.709579320831224</c:v>
                </c:pt>
                <c:pt idx="10" formatCode="0.0">
                  <c:v>22.675796681590729</c:v>
                </c:pt>
                <c:pt idx="11" formatCode="0.0">
                  <c:v>21.319137886263309</c:v>
                </c:pt>
                <c:pt idx="12" formatCode="0.0">
                  <c:v>16.185696361355081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4B-A645-8B72-6CFEF5F3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420335"/>
        <c:axId val="1754532767"/>
      </c:lineChart>
      <c:catAx>
        <c:axId val="7742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1754532767"/>
        <c:crosses val="autoZero"/>
        <c:auto val="1"/>
        <c:lblAlgn val="ctr"/>
        <c:lblOffset val="100"/>
        <c:noMultiLvlLbl val="0"/>
      </c:catAx>
      <c:valAx>
        <c:axId val="175453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S"/>
          </a:p>
        </c:txPr>
        <c:crossAx val="77420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298450</xdr:colOff>
      <xdr:row>2</xdr:row>
      <xdr:rowOff>127000</xdr:rowOff>
    </xdr:from>
    <xdr:to>
      <xdr:col>23</xdr:col>
      <xdr:colOff>158750</xdr:colOff>
      <xdr:row>17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7A3C9F-860E-3AEC-AC55-FB0B2E3EC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273050</xdr:colOff>
      <xdr:row>13</xdr:row>
      <xdr:rowOff>12700</xdr:rowOff>
    </xdr:from>
    <xdr:to>
      <xdr:col>30</xdr:col>
      <xdr:colOff>133350</xdr:colOff>
      <xdr:row>27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A27186-D84C-2A9B-CE47-707658622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234950</xdr:colOff>
      <xdr:row>24</xdr:row>
      <xdr:rowOff>25400</xdr:rowOff>
    </xdr:from>
    <xdr:to>
      <xdr:col>23</xdr:col>
      <xdr:colOff>95250</xdr:colOff>
      <xdr:row>38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185FD81-619B-DF45-4BEB-181086514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311150</xdr:colOff>
      <xdr:row>33</xdr:row>
      <xdr:rowOff>88900</xdr:rowOff>
    </xdr:from>
    <xdr:to>
      <xdr:col>30</xdr:col>
      <xdr:colOff>171450</xdr:colOff>
      <xdr:row>47</xdr:row>
      <xdr:rowOff>165100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D5B443-AB21-363D-3BBF-A91C5D460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44450</xdr:colOff>
      <xdr:row>41</xdr:row>
      <xdr:rowOff>101600</xdr:rowOff>
    </xdr:from>
    <xdr:to>
      <xdr:col>22</xdr:col>
      <xdr:colOff>577850</xdr:colOff>
      <xdr:row>55</xdr:row>
      <xdr:rowOff>177800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274339-9F2D-9B87-6077-FAF32BC52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260350</xdr:colOff>
      <xdr:row>49</xdr:row>
      <xdr:rowOff>177800</xdr:rowOff>
    </xdr:from>
    <xdr:to>
      <xdr:col>30</xdr:col>
      <xdr:colOff>120650</xdr:colOff>
      <xdr:row>64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1F456AD-9653-62D6-5295-1A2AA94ED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666750</xdr:colOff>
      <xdr:row>57</xdr:row>
      <xdr:rowOff>114300</xdr:rowOff>
    </xdr:from>
    <xdr:to>
      <xdr:col>22</xdr:col>
      <xdr:colOff>527050</xdr:colOff>
      <xdr:row>72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DCEA06C-2C4D-9ECE-5560-F66D242FD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lena Eydís Ingólfsdóttir" id="{94F2E420-4E03-8243-A649-83615942FC0D}" userId="S::helena@hac.is::f57b96af-f6cd-4c4f-b952-ca402ec24e7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CCA101-5E9B-4681-B85E-E4E246ED8B57}" name="Table2" displayName="Table2" ref="AJ8:AM273" totalsRowCount="1">
  <autoFilter ref="AJ8:AM272" xr:uid="{6D8AFB17-C77A-4693-8B49-9DBE565393D5}"/>
  <tableColumns count="4">
    <tableColumn id="2" xr3:uid="{5317CA4D-1EBB-46F1-959E-7E627F6469F1}" name="Nafn"/>
    <tableColumn id="5" xr3:uid="{3F748ECA-763F-4D1A-9C91-F8FFEB964033}" name="Vöruheiti"/>
    <tableColumn id="6" xr3:uid="{A5C20299-66A3-47CA-AE32-ECACB553AB80}" name="Verkstaður"/>
    <tableColumn id="8" xr3:uid="{772CE696-6DFB-403C-92E4-EE324A5B4E6F}" name="Magn" totalsRowFunction="sum" dataDxfId="88" totalsRowDxfId="8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8CEAF42-30C0-4269-9C1C-B6DBD65ABDC4}" name="Table10" displayName="Table10" ref="A23:N28" totalsRowShown="0" headerRowDxfId="64">
  <autoFilter ref="A23:N28" xr:uid="{A8CEAF42-30C0-4269-9C1C-B6DBD65ABDC4}"/>
  <tableColumns count="14">
    <tableColumn id="1" xr3:uid="{AC594A0E-04D7-415F-9526-95EB448C2D6F}" name="Sveitarfélag"/>
    <tableColumn id="2" xr3:uid="{D3E4F765-3671-452E-89A8-B51848F1D91E}" name="2011"/>
    <tableColumn id="3" xr3:uid="{473A99B1-DB7A-4D48-9E20-3995ABB95044}" name="2012"/>
    <tableColumn id="4" xr3:uid="{49DF20AA-F0BE-4637-9735-3AB5427029CA}" name="2013"/>
    <tableColumn id="5" xr3:uid="{714D1DE8-D174-472C-81BE-CC691ABFF941}" name="2014"/>
    <tableColumn id="6" xr3:uid="{15A7B1B3-632F-480A-A922-2A4637487AD8}" name="2015"/>
    <tableColumn id="7" xr3:uid="{ABCD0066-8BA7-469B-8D02-200AF9ED21F5}" name="2016"/>
    <tableColumn id="8" xr3:uid="{505C7890-6785-4439-AD99-17A05846414F}" name="2017"/>
    <tableColumn id="9" xr3:uid="{6890A4DB-D3D4-4DD8-BFEA-9FAE7EA39C9C}" name="2018"/>
    <tableColumn id="10" xr3:uid="{4B09A525-C4CB-4C1A-B5B1-406801A52B09}" name="2019"/>
    <tableColumn id="11" xr3:uid="{B25539F2-C0FD-4E59-AB53-0435CF18C722}" name="2020"/>
    <tableColumn id="12" xr3:uid="{0DD1BB8A-5CA9-4940-8382-CF09AA30E393}" name="2021"/>
    <tableColumn id="13" xr3:uid="{27BD7616-A088-E941-A592-648C440C1111}" name="2022"/>
    <tableColumn id="14" xr3:uid="{02650061-438F-A147-B376-8F1BAF79B425}" name="202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62FE3D4-C265-4399-A7DC-B68FC74D6719}" name="Table11" displayName="Table11" ref="A31:N36" totalsRowShown="0" headerRowDxfId="63" dataDxfId="62">
  <autoFilter ref="A31:N36" xr:uid="{262FE3D4-C265-4399-A7DC-B68FC74D6719}"/>
  <tableColumns count="14">
    <tableColumn id="1" xr3:uid="{CE5B92C1-8B02-45FE-A65C-B43962FB399E}" name="Sveitarfélag"/>
    <tableColumn id="2" xr3:uid="{28B3051A-57F9-4402-A314-1B31AD7683EB}" name="2011"/>
    <tableColumn id="3" xr3:uid="{E8A59173-BF83-4BB2-B40F-94A49E551A27}" name="2012"/>
    <tableColumn id="4" xr3:uid="{2CCCBB19-B7FD-4755-A051-2911DA56A70B}" name="2013"/>
    <tableColumn id="5" xr3:uid="{18B2CC9B-7379-4351-9301-370456335491}" name="2014"/>
    <tableColumn id="6" xr3:uid="{572B9837-59E3-4F3E-AF36-58C3454BA95F}" name="2015"/>
    <tableColumn id="7" xr3:uid="{BB41508F-C636-4C93-A861-EC514F7E1C47}" name="2016"/>
    <tableColumn id="8" xr3:uid="{1D72F039-6E87-4012-A6D9-A82D1478406E}" name="2017" dataDxfId="61"/>
    <tableColumn id="9" xr3:uid="{12D480C2-79E8-4CBC-8A81-6B4334C5F3D5}" name="2018" dataDxfId="60"/>
    <tableColumn id="10" xr3:uid="{7A8A9D7A-0400-475A-9AC9-F9A7E4006C56}" name="2019" dataDxfId="59"/>
    <tableColumn id="11" xr3:uid="{DFCEBD4C-1DF2-4E74-9EB8-C0D31245B630}" name="2020" dataDxfId="58"/>
    <tableColumn id="12" xr3:uid="{D7BB0B59-535F-F947-9BE6-FFF020474FFB}" name="2021" dataDxfId="57"/>
    <tableColumn id="13" xr3:uid="{4218BCF2-3FF1-C249-B08E-4AB9DA0FFE06}" name="2022" dataDxfId="56"/>
    <tableColumn id="14" xr3:uid="{EB3A4A79-24A7-0048-84C8-9788532ADC2A}" name="2023" dataDxfId="5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CC32DD-3305-4E46-946A-0DECD071B7E4}" name="Table12" displayName="Table12" ref="A40:N45" totalsRowShown="0" headerRowDxfId="54" dataDxfId="53">
  <autoFilter ref="A40:N45" xr:uid="{8BCC32DD-3305-4E46-946A-0DECD071B7E4}"/>
  <tableColumns count="14">
    <tableColumn id="1" xr3:uid="{06F1065C-B1F2-49F4-9132-BD5FEC2BC7B9}" name="Sveitarfélag"/>
    <tableColumn id="2" xr3:uid="{0ED08E2F-C0A0-433F-8F0B-170969C621C4}" name="2011"/>
    <tableColumn id="3" xr3:uid="{028DF908-B77F-415A-B846-2DB5A574C1AE}" name="2012"/>
    <tableColumn id="4" xr3:uid="{48A3FDC9-2012-46A1-BE2D-E21542962BEA}" name="2013"/>
    <tableColumn id="5" xr3:uid="{65C3917C-DD12-4CDD-A6FF-B0FAD269A53F}" name="2014"/>
    <tableColumn id="6" xr3:uid="{CB57D298-1298-405B-B378-C43273458339}" name="2015"/>
    <tableColumn id="7" xr3:uid="{3053A8D1-7605-454C-A13A-E7061B15BA02}" name="2016"/>
    <tableColumn id="8" xr3:uid="{5824A655-D792-4DAD-87D7-FA1FE020362B}" name="2017" dataDxfId="52"/>
    <tableColumn id="9" xr3:uid="{D9694B83-1B89-4DB0-815A-C15D10F98209}" name="2018" dataDxfId="51"/>
    <tableColumn id="10" xr3:uid="{663F7805-D3F5-4853-A74B-618C4C5A9715}" name="2019" dataDxfId="50"/>
    <tableColumn id="11" xr3:uid="{7419F1C6-F5F9-4E27-801C-820C05B3DC3E}" name="2020" dataDxfId="49"/>
    <tableColumn id="12" xr3:uid="{E7AC9473-5527-E54D-B84E-7B34B31E5AD3}" name="2021" dataDxfId="48"/>
    <tableColumn id="13" xr3:uid="{D5F1CCD8-6628-A240-85E1-894793BAA709}" name="2022" dataDxfId="47"/>
    <tableColumn id="14" xr3:uid="{AB84711C-8D20-CF44-B5DB-2E4C93F73717}" name="2023" dataDxfId="4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6BD81C7-95CC-4751-8DFA-32D3394DECA5}" name="Table19" displayName="Table19" ref="A48:N52" totalsRowShown="0" headerRowDxfId="45" dataDxfId="44">
  <autoFilter ref="A48:N52" xr:uid="{36BD81C7-95CC-4751-8DFA-32D3394DECA5}"/>
  <tableColumns count="14">
    <tableColumn id="1" xr3:uid="{7DF238D4-7CD6-4F32-A7CE-058C974D786B}" name="Flokkar" dataDxfId="43"/>
    <tableColumn id="2" xr3:uid="{242A611C-4E64-4E2D-9029-8127ED837185}" name="2011" dataDxfId="42"/>
    <tableColumn id="3" xr3:uid="{EF7138A1-8D85-4CCF-B157-D0AEB5CA0694}" name="2012" dataDxfId="41"/>
    <tableColumn id="4" xr3:uid="{090F9336-D3A8-4548-8523-B4D562F2FD5D}" name="2013" dataDxfId="40"/>
    <tableColumn id="5" xr3:uid="{5C7F36F8-E69D-4F61-B8DE-67D92275DE6C}" name="2014" dataDxfId="39"/>
    <tableColumn id="6" xr3:uid="{62C1E50F-7C39-44F8-B868-1427B23E3BBB}" name="2015" dataDxfId="38"/>
    <tableColumn id="7" xr3:uid="{0C2E99B7-585F-4EBC-A121-5FA02C5864CB}" name="2016" dataDxfId="37"/>
    <tableColumn id="8" xr3:uid="{6403A3AD-CCD8-458D-82E3-17EFB17FB440}" name="2017" dataDxfId="36"/>
    <tableColumn id="9" xr3:uid="{EE33492C-3BCB-4D1E-8CD4-714B8D883214}" name="2018" dataDxfId="35"/>
    <tableColumn id="10" xr3:uid="{8035A630-F288-436B-819B-48309642B84E}" name="2019" dataDxfId="34"/>
    <tableColumn id="11" xr3:uid="{6616EABF-CD7C-404B-9B87-AB4A92428B78}" name="2020" dataDxfId="33"/>
    <tableColumn id="12" xr3:uid="{610FACA5-FFAD-684B-A3A7-7EDCC2FF0604}" name="2021" dataDxfId="32"/>
    <tableColumn id="13" xr3:uid="{6FF41242-8D33-E042-8B92-A0B7F2B08F8C}" name="2022" dataDxfId="31"/>
    <tableColumn id="14" xr3:uid="{BA21D721-8224-CD40-8F89-D5B5EF98E789}" name="2023" dataDxfId="3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0720A28-8265-4348-8B3F-BED768C32F24}" name="Table20" displayName="Table20" ref="A56:N61" totalsRowShown="0" headerRowDxfId="29">
  <autoFilter ref="A56:N61" xr:uid="{D0720A28-8265-4348-8B3F-BED768C32F24}"/>
  <tableColumns count="14">
    <tableColumn id="1" xr3:uid="{16F64000-A01A-4EB3-886F-7D532A99FBB1}" name="Sveitarfélag" dataDxfId="28"/>
    <tableColumn id="2" xr3:uid="{A8CF89DC-5C94-46BC-94D6-0F58AD566325}" name="2011" dataDxfId="27"/>
    <tableColumn id="3" xr3:uid="{A60F2094-8625-481E-A183-25F2751F6AC1}" name="2012" dataDxfId="26"/>
    <tableColumn id="4" xr3:uid="{B43D607F-5ED8-430C-8790-D9FAEC173882}" name="2013" dataDxfId="25"/>
    <tableColumn id="5" xr3:uid="{1537339A-6B05-4F21-B173-B39A3AB81ED3}" name="2014" dataDxfId="24"/>
    <tableColumn id="6" xr3:uid="{39C133C3-2D02-4F86-97D6-41F5F6673860}" name="2015" dataDxfId="23"/>
    <tableColumn id="7" xr3:uid="{E701E4F1-EEC7-4719-8516-A2A6537A602C}" name="2016" dataDxfId="22"/>
    <tableColumn id="8" xr3:uid="{779EAFE4-A0EE-4A5A-AAB1-1358E1D80A7D}" name="2017" dataDxfId="21">
      <calculatedColumnFormula>H16/H7</calculatedColumnFormula>
    </tableColumn>
    <tableColumn id="9" xr3:uid="{083D2691-0D24-4338-B671-DFEF6E4EB20B}" name="2018" dataDxfId="20">
      <calculatedColumnFormula>I16/I7</calculatedColumnFormula>
    </tableColumn>
    <tableColumn id="10" xr3:uid="{43992E87-09EB-4728-954B-3CAD19F7EFB8}" name="2019" dataDxfId="19">
      <calculatedColumnFormula>J16/J7</calculatedColumnFormula>
    </tableColumn>
    <tableColumn id="11" xr3:uid="{C0DAD063-B671-4C79-B126-77C2E583FF59}" name="2020" dataDxfId="18">
      <calculatedColumnFormula>K16/K7</calculatedColumnFormula>
    </tableColumn>
    <tableColumn id="12" xr3:uid="{FC78556D-FFF0-4442-92D2-CB27A183ACC4}" name="2021" dataDxfId="17"/>
    <tableColumn id="13" xr3:uid="{124C6BD4-7333-8846-A033-D9F7B367F9C5}" name="2022" dataDxfId="16"/>
    <tableColumn id="14" xr3:uid="{9B521E70-4A56-5342-8960-41B599264B07}" name="2023" dataDxfId="1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EDD362B-1161-4FC9-98CC-BAEA746C4065}" name="Table21" displayName="Table21" ref="A65:N68" totalsRowShown="0" headerRowDxfId="14">
  <autoFilter ref="A65:N68" xr:uid="{2EDD362B-1161-4FC9-98CC-BAEA746C4065}"/>
  <tableColumns count="14">
    <tableColumn id="1" xr3:uid="{A5FF0E65-7B5C-4E30-B916-26B91C86FB7C}" name="Column1" dataDxfId="13"/>
    <tableColumn id="2" xr3:uid="{04DF21D0-1F86-4722-B4B4-AD9E5DF28B4C}" name="2011" dataDxfId="0"/>
    <tableColumn id="3" xr3:uid="{168572FC-7DA8-43E2-A2CA-4080460C7A39}" name="2012" dataDxfId="12"/>
    <tableColumn id="4" xr3:uid="{E843656C-0477-4574-BF48-B21532FCD25B}" name="2013" dataDxfId="11"/>
    <tableColumn id="5" xr3:uid="{8C1FF130-43B1-4A14-801C-18F3C538CE5D}" name="2014" dataDxfId="10"/>
    <tableColumn id="6" xr3:uid="{9CDB1346-7384-4864-858C-B65FC14EA3E8}" name="2015" dataDxfId="9"/>
    <tableColumn id="7" xr3:uid="{EB5A13A0-00D3-42A5-8E93-A938163ACE2F}" name="2016" dataDxfId="8"/>
    <tableColumn id="8" xr3:uid="{48FFF2D2-202B-4DA2-A798-414C1F48AC0E}" name="2017" dataDxfId="7"/>
    <tableColumn id="9" xr3:uid="{4C701534-540F-49C5-99D8-D5DA8C239408}" name="2018" dataDxfId="6"/>
    <tableColumn id="10" xr3:uid="{5D24E73B-7CD8-4788-A142-D5D2AEC8CCAE}" name="2019" dataDxfId="5"/>
    <tableColumn id="11" xr3:uid="{1FD14D05-8F9E-4603-BBB8-A78EEDB13DB5}" name="2020" dataDxfId="4"/>
    <tableColumn id="12" xr3:uid="{87994A12-147B-CE4C-B3C4-84FDF899EA66}" name="2021" dataDxfId="3"/>
    <tableColumn id="13" xr3:uid="{EA9F8BF8-3895-E340-9C53-5ADAB689E323}" name="2022" dataDxfId="2"/>
    <tableColumn id="14" xr3:uid="{1BBBB36C-73FD-DC4A-A5DC-FB8A8BCBF377}" name="2023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4A73D2-DFBD-479C-8541-6F43BF04427A}" name="Table3" displayName="Table3" ref="AO8:AR293" totalsRowCount="1">
  <autoFilter ref="AO8:AR292" xr:uid="{6F70C6D2-C59A-46B0-AE42-72ECE0C9B372}"/>
  <tableColumns count="4">
    <tableColumn id="2" xr3:uid="{37B96E83-A99F-4462-96D3-7B4A774C20E2}" name="Nafn"/>
    <tableColumn id="5" xr3:uid="{6CE196FE-D976-42DC-AD36-D108AA542CA3}" name="Vöruheiti"/>
    <tableColumn id="6" xr3:uid="{B8F0037E-8C7C-46CD-A959-2674CEE75964}" name="Verkstaður"/>
    <tableColumn id="8" xr3:uid="{91B70F33-8290-4DBD-B1F0-830E57959227}" name="Magn" totalsRowFunction="sum" dataDxfId="86" totalsRowDxfId="8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13BB2F-767C-45E7-8DB3-2A24F6BDDB6C}" name="Table4" displayName="Table4" ref="AE8:AH344" totalsRowCount="1" headerRowDxfId="84" dataDxfId="82" headerRowBorderDxfId="83" tableBorderDxfId="81" totalsRowBorderDxfId="80">
  <autoFilter ref="AE8:AH343" xr:uid="{914CF744-A378-4579-93E8-5E5361296E9C}"/>
  <tableColumns count="4">
    <tableColumn id="1" xr3:uid="{351D671D-38A0-4500-9FE8-A1CAE52020A0}" name="Nafn" dataDxfId="79" totalsRowDxfId="78"/>
    <tableColumn id="2" xr3:uid="{42337BFB-7732-4CA3-BF21-9C132A31AB69}" name="Vöruheiti" dataDxfId="77" totalsRowDxfId="76"/>
    <tableColumn id="3" xr3:uid="{10B8838D-5265-4F4F-BC5B-9D69ACEB8B83}" name="Verkstaður" dataDxfId="75" totalsRowDxfId="74"/>
    <tableColumn id="4" xr3:uid="{9F9AAF8B-9022-4CE1-8C78-F56F78A1E8D9}" name="Magn" totalsRowFunction="sum" totalsRowDxfId="7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48D68A-B89F-4052-843E-EBDA93722E77}" name="Table5" displayName="Table5" ref="AZ8:BC74" totalsRowShown="0">
  <autoFilter ref="AZ8:BC74" xr:uid="{B148D68A-B89F-4052-843E-EBDA93722E77}"/>
  <tableColumns count="4">
    <tableColumn id="1" xr3:uid="{F54581EF-E507-43F9-BDD7-C45BD5585535}" name="Nafn"/>
    <tableColumn id="2" xr3:uid="{79D25AAD-AF22-49CF-BBFD-654FBD4B570D}" name="Vöruheiti"/>
    <tableColumn id="3" xr3:uid="{35D397A2-F391-47FA-8464-F7E33C763897}" name="Póstnúmer"/>
    <tableColumn id="4" xr3:uid="{568084AE-5381-47CE-8ECB-B0BE7CE0342D}" name="Mag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657F3C9-B3FC-4F57-9605-ED1255FAB0A9}" name="Table6" displayName="Table6" ref="BE8:BH76" totalsRowShown="0">
  <autoFilter ref="BE8:BH76" xr:uid="{5657F3C9-B3FC-4F57-9605-ED1255FAB0A9}"/>
  <tableColumns count="4">
    <tableColumn id="1" xr3:uid="{33F51DC9-AA1B-4AFD-8FEA-1A579485610E}" name="Nafn"/>
    <tableColumn id="2" xr3:uid="{6571F779-97F6-4FAF-89BC-BB374027D1F6}" name="Vöruheiti"/>
    <tableColumn id="3" xr3:uid="{BB682483-1996-4866-863D-5CC0042986F6}" name="Póstnúmer"/>
    <tableColumn id="4" xr3:uid="{3FA7AC90-38D9-4449-BE79-134F40799455}" name="Mag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954E739-DCDD-4333-B954-4EC9583FE657}" name="Table7" displayName="Table7" ref="BJ8:BM75" totalsRowShown="0">
  <autoFilter ref="BJ8:BM75" xr:uid="{D954E739-DCDD-4333-B954-4EC9583FE657}"/>
  <tableColumns count="4">
    <tableColumn id="1" xr3:uid="{E6E7F390-4117-4579-98C4-E2593CDBDC10}" name="Nafn"/>
    <tableColumn id="2" xr3:uid="{A0C53EA6-ADE3-4197-84FF-6116E36E67BC}" name="Vöruheiti"/>
    <tableColumn id="3" xr3:uid="{DD6AF51F-4A92-4BB5-AA73-977EC2D8ACBE}" name="Póstnúmer"/>
    <tableColumn id="4" xr3:uid="{93310C22-C608-485A-921F-7E014F88A4E0}" name="Mag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F9CABF2-B2C9-46E1-81BF-D2C715F8210C}" name="Table8" displayName="Table8" ref="BO8:BR76" totalsRowShown="0">
  <autoFilter ref="BO8:BR76" xr:uid="{3F9CABF2-B2C9-46E1-81BF-D2C715F8210C}"/>
  <tableColumns count="4">
    <tableColumn id="1" xr3:uid="{EC99C785-0CA6-4450-808F-6484498E1EA3}" name="Nafn"/>
    <tableColumn id="2" xr3:uid="{C26B3869-0231-40EC-A03D-9C09D8A8001F}" name="Vöruheiti"/>
    <tableColumn id="3" xr3:uid="{3CCDDD4A-35B3-4645-AB96-0736263EC3D8}" name="Póstnúmer"/>
    <tableColumn id="4" xr3:uid="{51664FE6-8536-45DC-AFBA-2B8A6D68E4E1}" name="Magn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9F28CC8-C204-4EAD-8504-EA324CB012C0}" name="Table1" displayName="Table1" ref="AT8:AW66" totalsRowShown="0">
  <autoFilter ref="AT8:AW66" xr:uid="{59F28CC8-C204-4EAD-8504-EA324CB012C0}"/>
  <tableColumns count="4">
    <tableColumn id="1" xr3:uid="{EA0F79B2-775A-4B42-B53B-82B269BF1067}" name="Nafn"/>
    <tableColumn id="2" xr3:uid="{02503595-4FBD-4C1F-9455-F289D1443FAE}" name="Vöruheiti"/>
    <tableColumn id="3" xr3:uid="{FE33DF2F-3DB9-4D35-B819-0D9673112BD5}" name="Póstnúmer"/>
    <tableColumn id="4" xr3:uid="{19CB2B1F-A17A-429E-8AEB-721D6ABBB32A}" name="Mag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F52C527-F4FD-4952-9ED4-75140D24C13D}" name="Table9" displayName="Table9" ref="A15:N20" totalsRowShown="0" headerRowDxfId="72">
  <autoFilter ref="A15:N20" xr:uid="{0F52C527-F4FD-4952-9ED4-75140D24C13D}"/>
  <tableColumns count="14">
    <tableColumn id="1" xr3:uid="{DA16D52E-8A61-4470-900C-97ED45DF737C}" name="Sveitarfélag"/>
    <tableColumn id="2" xr3:uid="{CA1EBF80-0808-4001-A0CF-263AA333B56C}" name="2011"/>
    <tableColumn id="3" xr3:uid="{E9865410-FED3-4FFE-9195-DAD94E7B9A9D}" name="2012"/>
    <tableColumn id="4" xr3:uid="{A0BE6B7B-2271-40BD-8916-AF0CB15139EE}" name="2013"/>
    <tableColumn id="5" xr3:uid="{D62093BC-C27D-44D1-989E-42AA0C2CC53C}" name="2014"/>
    <tableColumn id="6" xr3:uid="{588F37F2-DDD3-49B0-B0BC-44E16D02C207}" name="2015"/>
    <tableColumn id="7" xr3:uid="{772AB181-B3A5-476A-BB59-92E3706D468D}" name="2016"/>
    <tableColumn id="8" xr3:uid="{C4C4CE35-7B7F-4BAD-BD18-0FC5BDEDCD2A}" name="2017" dataDxfId="71"/>
    <tableColumn id="9" xr3:uid="{E2B8A0AF-24F0-4E8C-9106-693CBE0D5AA9}" name="2018" dataDxfId="70"/>
    <tableColumn id="10" xr3:uid="{0B5E3948-74A0-499A-B9A5-9ED52C73DB81}" name="2019" dataDxfId="69"/>
    <tableColumn id="11" xr3:uid="{6018AA0E-A9CE-4430-BECD-992AEDAA4913}" name="2020" dataDxfId="68"/>
    <tableColumn id="12" xr3:uid="{55185AF0-2AC2-614C-B9A5-C3B3F771E8D0}" name="2021" dataDxfId="67"/>
    <tableColumn id="13" xr3:uid="{99C7C63B-7DFF-F048-BEBF-59B53C96AA1D}" name="2022" dataDxfId="66"/>
    <tableColumn id="14" xr3:uid="{A8351690-2B22-A143-A902-1D0A517A5673}" name="2023" dataDxfId="65"/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34" dT="2025-03-11T10:47:57.30" personId="{94F2E420-4E03-8243-A649-83615942FC0D}" id="{659AE5FB-413A-8945-86C5-16B8A014E47F}">
    <text>Lífrænum úrgangi ekki safnað sérstaklega árin 2017-2020</text>
  </threadedComment>
  <threadedComment ref="S59" dT="2025-03-11T10:47:57.30" personId="{94F2E420-4E03-8243-A649-83615942FC0D}" id="{BEEA4EF7-F72C-1D42-8F1D-5920969F1F11}">
    <text>Lífrænum úrgangi ekki safnað sérstaklega árin 2017-2020</text>
  </threadedComment>
  <threadedComment ref="S84" dT="2025-03-11T10:47:57.30" personId="{94F2E420-4E03-8243-A649-83615942FC0D}" id="{CF2BFFEF-8E51-BB4A-A34F-8B114CFE7454}">
    <text>Lífrænum úrgangi ekki safnað sérstaklega árin 2017-2020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2.xml"/><Relationship Id="rId11" Type="http://schemas.microsoft.com/office/2017/10/relationships/threadedComment" Target="../threadedComments/threadedComment1.xml"/><Relationship Id="rId5" Type="http://schemas.openxmlformats.org/officeDocument/2006/relationships/table" Target="../tables/table11.xml"/><Relationship Id="rId10" Type="http://schemas.openxmlformats.org/officeDocument/2006/relationships/comments" Target="../comments1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A5F"/>
  </sheetPr>
  <dimension ref="A1:BR344"/>
  <sheetViews>
    <sheetView topLeftCell="A33" workbookViewId="0">
      <selection activeCell="A85" sqref="A85:Q104"/>
    </sheetView>
  </sheetViews>
  <sheetFormatPr baseColWidth="10" defaultColWidth="8.83203125" defaultRowHeight="15" x14ac:dyDescent="0.2"/>
  <cols>
    <col min="1" max="1" width="14.6640625" customWidth="1"/>
    <col min="2" max="5" width="10.1640625" bestFit="1" customWidth="1"/>
    <col min="6" max="11" width="10.83203125" bestFit="1" customWidth="1"/>
    <col min="12" max="13" width="12.5" bestFit="1" customWidth="1"/>
    <col min="14" max="14" width="11.1640625" bestFit="1" customWidth="1"/>
    <col min="15" max="15" width="9.33203125" bestFit="1" customWidth="1"/>
    <col min="16" max="16" width="10.1640625" bestFit="1" customWidth="1"/>
    <col min="17" max="17" width="4.6640625" customWidth="1"/>
    <col min="18" max="18" width="3.1640625" style="86" customWidth="1"/>
    <col min="19" max="19" width="3.1640625" customWidth="1"/>
    <col min="20" max="20" width="13.6640625" customWidth="1"/>
    <col min="21" max="28" width="8.83203125" customWidth="1"/>
    <col min="29" max="29" width="3.1640625" customWidth="1"/>
    <col min="30" max="30" width="3.1640625" style="86" customWidth="1"/>
    <col min="32" max="32" width="9.6640625" customWidth="1"/>
    <col min="33" max="33" width="11" customWidth="1"/>
    <col min="35" max="35" width="4.6640625" customWidth="1"/>
    <col min="39" max="39" width="9.83203125" bestFit="1" customWidth="1"/>
    <col min="40" max="40" width="4.6640625" customWidth="1"/>
    <col min="44" max="44" width="9.6640625" bestFit="1" customWidth="1"/>
    <col min="45" max="45" width="4.6640625" customWidth="1"/>
    <col min="46" max="49" width="9.6640625" customWidth="1"/>
    <col min="50" max="50" width="4.6640625" customWidth="1"/>
    <col min="51" max="51" width="2.5" style="86" customWidth="1"/>
    <col min="53" max="53" width="9.6640625" customWidth="1"/>
    <col min="54" max="54" width="10.83203125" customWidth="1"/>
    <col min="56" max="56" width="4.6640625" customWidth="1"/>
    <col min="58" max="58" width="9.6640625" customWidth="1"/>
    <col min="59" max="59" width="10.83203125" customWidth="1"/>
    <col min="61" max="61" width="4.6640625" customWidth="1"/>
    <col min="63" max="63" width="9.6640625" customWidth="1"/>
    <col min="64" max="64" width="10.83203125" customWidth="1"/>
    <col min="66" max="66" width="4.6640625" customWidth="1"/>
    <col min="68" max="68" width="9.6640625" customWidth="1"/>
    <col min="69" max="69" width="10.83203125" customWidth="1"/>
    <col min="71" max="71" width="4.6640625" customWidth="1"/>
  </cols>
  <sheetData>
    <row r="1" spans="1:70" s="4" customFormat="1" ht="18" x14ac:dyDescent="0.2">
      <c r="A1" s="3" t="s">
        <v>0</v>
      </c>
      <c r="AY1" s="86"/>
    </row>
    <row r="2" spans="1:70" ht="18" x14ac:dyDescent="0.2">
      <c r="A2" s="2" t="s">
        <v>1</v>
      </c>
    </row>
    <row r="3" spans="1:70" x14ac:dyDescent="0.2">
      <c r="A3" s="1" t="s">
        <v>2</v>
      </c>
      <c r="B3" t="s">
        <v>180</v>
      </c>
      <c r="T3" s="48" t="s">
        <v>161</v>
      </c>
      <c r="AE3" s="48" t="s">
        <v>160</v>
      </c>
      <c r="AZ3" s="48" t="s">
        <v>128</v>
      </c>
    </row>
    <row r="4" spans="1:70" x14ac:dyDescent="0.2">
      <c r="A4" s="1" t="s">
        <v>3</v>
      </c>
      <c r="B4" s="115">
        <v>45645</v>
      </c>
      <c r="T4" t="s">
        <v>164</v>
      </c>
    </row>
    <row r="6" spans="1:70" x14ac:dyDescent="0.2">
      <c r="A6" s="48" t="s">
        <v>4</v>
      </c>
      <c r="T6" t="s">
        <v>163</v>
      </c>
    </row>
    <row r="7" spans="1:70" x14ac:dyDescent="0.2">
      <c r="A7" s="5" t="s">
        <v>5</v>
      </c>
      <c r="B7" s="6"/>
      <c r="C7" s="6"/>
      <c r="D7" s="6">
        <v>843</v>
      </c>
      <c r="E7" s="6">
        <v>843</v>
      </c>
      <c r="F7" s="6">
        <v>900</v>
      </c>
      <c r="G7" s="6">
        <v>894</v>
      </c>
      <c r="H7" s="6">
        <v>905</v>
      </c>
      <c r="I7" s="6">
        <v>914</v>
      </c>
      <c r="J7" s="6"/>
      <c r="K7" s="6"/>
      <c r="L7" s="6"/>
      <c r="M7" s="6"/>
      <c r="N7" s="6"/>
      <c r="O7" s="6"/>
      <c r="U7" s="48">
        <v>2022</v>
      </c>
      <c r="V7" s="48">
        <v>2023</v>
      </c>
      <c r="W7" s="48">
        <v>2024</v>
      </c>
      <c r="Y7" s="48"/>
      <c r="Z7" s="48"/>
      <c r="AB7" s="48"/>
      <c r="AE7" s="48">
        <v>2017</v>
      </c>
      <c r="AJ7" s="48">
        <v>2018</v>
      </c>
      <c r="AO7" s="48">
        <v>2019</v>
      </c>
      <c r="AT7" s="48">
        <v>2020</v>
      </c>
      <c r="AZ7" s="48">
        <v>2017</v>
      </c>
      <c r="BA7" s="48"/>
      <c r="BB7" s="48"/>
      <c r="BC7" s="48"/>
      <c r="BD7" s="48"/>
      <c r="BE7" s="48">
        <v>2018</v>
      </c>
      <c r="BF7" s="48"/>
      <c r="BG7" s="48"/>
      <c r="BH7" s="48"/>
      <c r="BI7" s="48"/>
      <c r="BJ7" s="48">
        <v>2019</v>
      </c>
      <c r="BK7" s="48"/>
      <c r="BL7" s="48"/>
      <c r="BM7" s="48"/>
      <c r="BN7" s="48"/>
      <c r="BO7" s="48">
        <v>2020</v>
      </c>
      <c r="BP7" s="48"/>
      <c r="BQ7" s="48"/>
      <c r="BR7" s="48"/>
    </row>
    <row r="8" spans="1:70" x14ac:dyDescent="0.2">
      <c r="A8" s="45" t="s">
        <v>35</v>
      </c>
      <c r="B8" s="6">
        <v>2219</v>
      </c>
      <c r="C8" s="6">
        <v>2220</v>
      </c>
      <c r="D8" s="6">
        <v>2211</v>
      </c>
      <c r="E8" s="6">
        <v>2190</v>
      </c>
      <c r="F8" s="6">
        <v>2160</v>
      </c>
      <c r="G8" s="6">
        <v>2161</v>
      </c>
      <c r="H8" s="6">
        <v>2176</v>
      </c>
      <c r="I8" s="6">
        <v>2302</v>
      </c>
      <c r="J8" s="6">
        <v>2311</v>
      </c>
      <c r="K8" s="6">
        <v>2355</v>
      </c>
      <c r="L8" s="6">
        <v>2325</v>
      </c>
      <c r="M8" s="6">
        <v>2367</v>
      </c>
      <c r="N8" s="6">
        <v>2443</v>
      </c>
      <c r="O8" s="6"/>
      <c r="T8" s="48" t="s">
        <v>37</v>
      </c>
      <c r="AE8" s="52" t="s">
        <v>44</v>
      </c>
      <c r="AF8" s="52" t="s">
        <v>45</v>
      </c>
      <c r="AG8" s="52" t="s">
        <v>46</v>
      </c>
      <c r="AH8" s="52" t="s">
        <v>47</v>
      </c>
      <c r="AJ8" t="s">
        <v>44</v>
      </c>
      <c r="AK8" t="s">
        <v>45</v>
      </c>
      <c r="AL8" t="s">
        <v>46</v>
      </c>
      <c r="AM8" t="s">
        <v>47</v>
      </c>
      <c r="AO8" t="s">
        <v>44</v>
      </c>
      <c r="AP8" t="s">
        <v>45</v>
      </c>
      <c r="AQ8" t="s">
        <v>46</v>
      </c>
      <c r="AR8" t="s">
        <v>47</v>
      </c>
      <c r="AT8" t="s">
        <v>44</v>
      </c>
      <c r="AU8" t="s">
        <v>45</v>
      </c>
      <c r="AV8" t="s">
        <v>129</v>
      </c>
      <c r="AW8" t="s">
        <v>47</v>
      </c>
      <c r="AZ8" t="s">
        <v>44</v>
      </c>
      <c r="BA8" t="s">
        <v>45</v>
      </c>
      <c r="BB8" t="s">
        <v>129</v>
      </c>
      <c r="BC8" t="s">
        <v>47</v>
      </c>
      <c r="BE8" t="s">
        <v>44</v>
      </c>
      <c r="BF8" t="s">
        <v>45</v>
      </c>
      <c r="BG8" t="s">
        <v>129</v>
      </c>
      <c r="BH8" t="s">
        <v>47</v>
      </c>
      <c r="BJ8" t="s">
        <v>44</v>
      </c>
      <c r="BK8" t="s">
        <v>45</v>
      </c>
      <c r="BL8" t="s">
        <v>129</v>
      </c>
      <c r="BM8" t="s">
        <v>47</v>
      </c>
      <c r="BO8" t="s">
        <v>44</v>
      </c>
      <c r="BP8" t="s">
        <v>45</v>
      </c>
      <c r="BQ8" t="s">
        <v>129</v>
      </c>
      <c r="BR8" t="s">
        <v>47</v>
      </c>
    </row>
    <row r="9" spans="1:70" x14ac:dyDescent="0.2">
      <c r="A9" s="7"/>
      <c r="B9" s="8">
        <v>2011</v>
      </c>
      <c r="C9" s="8">
        <v>2012</v>
      </c>
      <c r="D9" s="8">
        <v>2013</v>
      </c>
      <c r="E9" s="8">
        <v>2014</v>
      </c>
      <c r="F9" s="8">
        <v>2015</v>
      </c>
      <c r="G9" s="9">
        <v>2016</v>
      </c>
      <c r="H9" s="10">
        <v>2017</v>
      </c>
      <c r="I9" s="10">
        <v>2018</v>
      </c>
      <c r="J9" s="10">
        <v>2019</v>
      </c>
      <c r="K9" s="10">
        <v>2020</v>
      </c>
      <c r="L9" s="10">
        <v>2021</v>
      </c>
      <c r="M9" s="117">
        <v>2022</v>
      </c>
      <c r="N9" s="117">
        <v>2023</v>
      </c>
      <c r="O9" s="24" t="s">
        <v>21</v>
      </c>
      <c r="T9" s="48" t="s">
        <v>27</v>
      </c>
      <c r="AE9" s="53" t="s">
        <v>48</v>
      </c>
      <c r="AF9" s="53" t="s">
        <v>49</v>
      </c>
      <c r="AG9" s="53" t="s">
        <v>50</v>
      </c>
      <c r="AH9" s="54">
        <v>2880</v>
      </c>
      <c r="AJ9" t="s">
        <v>48</v>
      </c>
      <c r="AK9" t="s">
        <v>49</v>
      </c>
      <c r="AL9" t="s">
        <v>51</v>
      </c>
      <c r="AM9" s="55">
        <v>3630</v>
      </c>
      <c r="AO9" t="s">
        <v>48</v>
      </c>
      <c r="AP9" t="s">
        <v>49</v>
      </c>
      <c r="AQ9" t="s">
        <v>51</v>
      </c>
      <c r="AR9" s="55">
        <v>2070</v>
      </c>
      <c r="AS9" s="55"/>
      <c r="AT9" t="s">
        <v>53</v>
      </c>
      <c r="AU9" t="s">
        <v>49</v>
      </c>
      <c r="AV9">
        <v>650</v>
      </c>
      <c r="AW9">
        <v>230</v>
      </c>
      <c r="AZ9" t="s">
        <v>130</v>
      </c>
      <c r="BA9" t="s">
        <v>49</v>
      </c>
      <c r="BB9">
        <v>660</v>
      </c>
      <c r="BC9" s="55">
        <v>1970</v>
      </c>
      <c r="BE9" t="s">
        <v>130</v>
      </c>
      <c r="BF9" t="s">
        <v>65</v>
      </c>
      <c r="BG9">
        <v>660</v>
      </c>
      <c r="BH9" s="55">
        <v>1380</v>
      </c>
      <c r="BJ9" t="s">
        <v>130</v>
      </c>
      <c r="BK9" t="s">
        <v>49</v>
      </c>
      <c r="BL9">
        <v>660</v>
      </c>
      <c r="BM9" s="55">
        <v>6030</v>
      </c>
      <c r="BO9" t="s">
        <v>130</v>
      </c>
      <c r="BP9" t="s">
        <v>49</v>
      </c>
      <c r="BQ9">
        <v>660</v>
      </c>
      <c r="BR9" s="55">
        <v>3080</v>
      </c>
    </row>
    <row r="10" spans="1:70" x14ac:dyDescent="0.2">
      <c r="A10" s="11" t="s">
        <v>6</v>
      </c>
      <c r="B10" s="11">
        <v>29900</v>
      </c>
      <c r="C10" s="11">
        <v>28420</v>
      </c>
      <c r="D10" s="11">
        <v>28550</v>
      </c>
      <c r="E10" s="11"/>
      <c r="F10" s="12"/>
      <c r="G10" s="13">
        <f>B40</f>
        <v>33640</v>
      </c>
      <c r="H10" s="14">
        <v>30880</v>
      </c>
      <c r="I10" s="83">
        <v>37270</v>
      </c>
      <c r="J10" s="19">
        <v>35660</v>
      </c>
      <c r="K10" s="83">
        <v>38090</v>
      </c>
      <c r="L10" s="11">
        <v>36550</v>
      </c>
      <c r="M10" s="116">
        <v>31900</v>
      </c>
      <c r="N10" s="19">
        <v>32050</v>
      </c>
      <c r="O10" s="14">
        <f>AVERAGE(B10:N10)</f>
        <v>32991.818181818184</v>
      </c>
      <c r="T10" s="48" t="s">
        <v>162</v>
      </c>
      <c r="V10" s="22">
        <v>59911</v>
      </c>
      <c r="W10" s="22">
        <v>40127</v>
      </c>
      <c r="AE10" s="56" t="s">
        <v>48</v>
      </c>
      <c r="AF10" s="56" t="s">
        <v>49</v>
      </c>
      <c r="AG10" s="56" t="s">
        <v>52</v>
      </c>
      <c r="AH10" s="57">
        <v>2740</v>
      </c>
      <c r="AJ10" t="s">
        <v>53</v>
      </c>
      <c r="AK10" t="s">
        <v>49</v>
      </c>
      <c r="AL10" t="s">
        <v>54</v>
      </c>
      <c r="AM10">
        <v>310</v>
      </c>
      <c r="AO10" t="s">
        <v>53</v>
      </c>
      <c r="AP10" t="s">
        <v>49</v>
      </c>
      <c r="AQ10" t="s">
        <v>54</v>
      </c>
      <c r="AR10">
        <v>470</v>
      </c>
      <c r="AT10" t="s">
        <v>53</v>
      </c>
      <c r="AU10" t="s">
        <v>49</v>
      </c>
      <c r="AV10">
        <v>650</v>
      </c>
      <c r="AW10" s="55">
        <v>6050</v>
      </c>
      <c r="AZ10" t="s">
        <v>130</v>
      </c>
      <c r="BA10" t="s">
        <v>65</v>
      </c>
      <c r="BB10">
        <v>660</v>
      </c>
      <c r="BC10" s="55">
        <v>1050</v>
      </c>
      <c r="BE10" t="s">
        <v>130</v>
      </c>
      <c r="BF10" t="s">
        <v>65</v>
      </c>
      <c r="BG10">
        <v>660</v>
      </c>
      <c r="BH10" s="55">
        <v>1010</v>
      </c>
      <c r="BJ10" t="s">
        <v>130</v>
      </c>
      <c r="BK10" t="s">
        <v>65</v>
      </c>
      <c r="BL10">
        <v>660</v>
      </c>
      <c r="BM10" s="55">
        <v>1500</v>
      </c>
      <c r="BO10" t="s">
        <v>130</v>
      </c>
      <c r="BP10" t="s">
        <v>78</v>
      </c>
      <c r="BQ10">
        <v>660</v>
      </c>
      <c r="BR10">
        <v>120</v>
      </c>
    </row>
    <row r="11" spans="1:70" x14ac:dyDescent="0.2">
      <c r="A11" s="11" t="s">
        <v>7</v>
      </c>
      <c r="B11" s="11">
        <v>26300</v>
      </c>
      <c r="C11" s="11">
        <v>27590</v>
      </c>
      <c r="D11" s="11">
        <v>29070</v>
      </c>
      <c r="E11" s="11"/>
      <c r="F11" s="12"/>
      <c r="G11" s="13">
        <f>C40</f>
        <v>26290</v>
      </c>
      <c r="H11" s="14">
        <v>29760</v>
      </c>
      <c r="I11" s="83">
        <v>30883</v>
      </c>
      <c r="J11" s="19">
        <v>27370</v>
      </c>
      <c r="K11" s="83">
        <v>29730</v>
      </c>
      <c r="L11" s="116">
        <v>40850</v>
      </c>
      <c r="M11" s="116">
        <v>27690</v>
      </c>
      <c r="N11" s="19">
        <v>36090</v>
      </c>
      <c r="O11" s="14">
        <f>AVERAGE(B11:N11)</f>
        <v>30147.545454545456</v>
      </c>
      <c r="T11" s="48"/>
      <c r="AE11" s="53" t="s">
        <v>48</v>
      </c>
      <c r="AF11" s="53" t="s">
        <v>49</v>
      </c>
      <c r="AG11" s="53" t="s">
        <v>51</v>
      </c>
      <c r="AH11" s="54">
        <v>4590</v>
      </c>
      <c r="AJ11" t="s">
        <v>53</v>
      </c>
      <c r="AK11" t="s">
        <v>49</v>
      </c>
      <c r="AL11" t="s">
        <v>55</v>
      </c>
      <c r="AM11" s="55">
        <v>5600</v>
      </c>
      <c r="AO11" t="s">
        <v>53</v>
      </c>
      <c r="AP11" t="s">
        <v>49</v>
      </c>
      <c r="AQ11" t="s">
        <v>55</v>
      </c>
      <c r="AR11" s="55">
        <v>10260</v>
      </c>
      <c r="AS11" s="55"/>
      <c r="AT11" t="s">
        <v>53</v>
      </c>
      <c r="AU11" t="s">
        <v>49</v>
      </c>
      <c r="AV11">
        <v>650</v>
      </c>
      <c r="AW11">
        <v>160</v>
      </c>
      <c r="AZ11" t="s">
        <v>130</v>
      </c>
      <c r="BA11" t="s">
        <v>65</v>
      </c>
      <c r="BB11">
        <v>660</v>
      </c>
      <c r="BC11" s="55">
        <v>1270</v>
      </c>
      <c r="BE11" t="s">
        <v>130</v>
      </c>
      <c r="BF11" t="s">
        <v>65</v>
      </c>
      <c r="BG11">
        <v>660</v>
      </c>
      <c r="BH11" s="55">
        <v>1470</v>
      </c>
      <c r="BJ11" t="s">
        <v>130</v>
      </c>
      <c r="BK11" t="s">
        <v>78</v>
      </c>
      <c r="BL11">
        <v>660</v>
      </c>
      <c r="BM11">
        <v>530</v>
      </c>
      <c r="BO11" t="s">
        <v>130</v>
      </c>
      <c r="BP11" t="s">
        <v>78</v>
      </c>
      <c r="BQ11">
        <v>660</v>
      </c>
      <c r="BR11">
        <v>290</v>
      </c>
    </row>
    <row r="12" spans="1:70" x14ac:dyDescent="0.2">
      <c r="A12" s="11" t="s">
        <v>8</v>
      </c>
      <c r="B12" s="11">
        <v>27180</v>
      </c>
      <c r="C12" s="11">
        <v>31140</v>
      </c>
      <c r="D12" s="11">
        <v>26520</v>
      </c>
      <c r="E12" s="11"/>
      <c r="F12" s="12"/>
      <c r="G12" s="13">
        <f>D40</f>
        <v>34790</v>
      </c>
      <c r="H12" s="14">
        <v>24410</v>
      </c>
      <c r="I12" s="83">
        <v>29430</v>
      </c>
      <c r="J12" s="19">
        <v>31580</v>
      </c>
      <c r="K12" s="83">
        <v>40870</v>
      </c>
      <c r="L12" s="116">
        <v>39210</v>
      </c>
      <c r="M12" s="116">
        <v>38910</v>
      </c>
      <c r="N12" s="19">
        <v>35280</v>
      </c>
      <c r="O12" s="14">
        <f>AVERAGE(B12:N12)</f>
        <v>32665.454545454544</v>
      </c>
      <c r="AE12" s="56" t="s">
        <v>53</v>
      </c>
      <c r="AF12" s="56" t="s">
        <v>49</v>
      </c>
      <c r="AG12" s="56" t="s">
        <v>55</v>
      </c>
      <c r="AH12" s="57">
        <v>8940</v>
      </c>
      <c r="AJ12" t="s">
        <v>56</v>
      </c>
      <c r="AK12" t="s">
        <v>49</v>
      </c>
      <c r="AL12" t="s">
        <v>57</v>
      </c>
      <c r="AM12">
        <v>230</v>
      </c>
      <c r="AO12" t="s">
        <v>53</v>
      </c>
      <c r="AP12" t="s">
        <v>49</v>
      </c>
      <c r="AQ12" t="s">
        <v>55</v>
      </c>
      <c r="AR12">
        <v>920</v>
      </c>
      <c r="AT12" t="s">
        <v>53</v>
      </c>
      <c r="AU12" t="s">
        <v>49</v>
      </c>
      <c r="AV12">
        <v>650</v>
      </c>
      <c r="AW12" s="55">
        <v>11100</v>
      </c>
      <c r="AZ12" t="s">
        <v>130</v>
      </c>
      <c r="BA12" t="s">
        <v>65</v>
      </c>
      <c r="BB12">
        <v>660</v>
      </c>
      <c r="BC12" s="55">
        <v>1300</v>
      </c>
      <c r="BE12" t="s">
        <v>130</v>
      </c>
      <c r="BF12" t="s">
        <v>65</v>
      </c>
      <c r="BG12">
        <v>660</v>
      </c>
      <c r="BH12" s="55">
        <v>1300</v>
      </c>
      <c r="BJ12" t="s">
        <v>130</v>
      </c>
      <c r="BK12" t="s">
        <v>131</v>
      </c>
      <c r="BL12">
        <v>660</v>
      </c>
      <c r="BM12">
        <v>31</v>
      </c>
      <c r="BO12" t="s">
        <v>130</v>
      </c>
      <c r="BP12" t="s">
        <v>131</v>
      </c>
      <c r="BQ12">
        <v>660</v>
      </c>
      <c r="BR12">
        <v>31</v>
      </c>
    </row>
    <row r="13" spans="1:70" x14ac:dyDescent="0.2">
      <c r="A13" s="11" t="s">
        <v>9</v>
      </c>
      <c r="B13" s="11">
        <v>33600</v>
      </c>
      <c r="C13" s="11">
        <v>28170</v>
      </c>
      <c r="D13" s="11">
        <v>33230</v>
      </c>
      <c r="E13" s="11"/>
      <c r="F13" s="12"/>
      <c r="G13" s="13">
        <f>E40</f>
        <v>29320</v>
      </c>
      <c r="H13" s="14">
        <v>29190</v>
      </c>
      <c r="I13" s="83">
        <v>25390</v>
      </c>
      <c r="J13" s="19">
        <v>40720</v>
      </c>
      <c r="K13" s="83">
        <v>42960</v>
      </c>
      <c r="L13" s="116">
        <v>31900</v>
      </c>
      <c r="M13" s="116">
        <v>29670</v>
      </c>
      <c r="N13" s="19">
        <v>34630</v>
      </c>
      <c r="O13" s="14">
        <f>AVERAGE(B13:N13)</f>
        <v>32616.363636363636</v>
      </c>
      <c r="AE13" s="53" t="s">
        <v>58</v>
      </c>
      <c r="AF13" s="53" t="s">
        <v>49</v>
      </c>
      <c r="AG13" s="53" t="s">
        <v>59</v>
      </c>
      <c r="AH13" s="53">
        <v>420</v>
      </c>
      <c r="AJ13" t="s">
        <v>48</v>
      </c>
      <c r="AK13" t="s">
        <v>60</v>
      </c>
      <c r="AL13" t="s">
        <v>51</v>
      </c>
      <c r="AM13" s="55">
        <v>7031</v>
      </c>
      <c r="AO13" t="s">
        <v>48</v>
      </c>
      <c r="AP13" t="s">
        <v>61</v>
      </c>
      <c r="AQ13" t="s">
        <v>51</v>
      </c>
      <c r="AR13" s="55">
        <v>5750</v>
      </c>
      <c r="AS13" s="55"/>
      <c r="AT13" t="s">
        <v>53</v>
      </c>
      <c r="AU13" t="s">
        <v>49</v>
      </c>
      <c r="AV13">
        <v>650</v>
      </c>
      <c r="AW13">
        <v>310</v>
      </c>
      <c r="AZ13" t="s">
        <v>130</v>
      </c>
      <c r="BA13" t="s">
        <v>65</v>
      </c>
      <c r="BB13">
        <v>660</v>
      </c>
      <c r="BC13" s="55">
        <v>1480</v>
      </c>
      <c r="BE13" t="s">
        <v>130</v>
      </c>
      <c r="BF13" t="s">
        <v>65</v>
      </c>
      <c r="BG13">
        <v>660</v>
      </c>
      <c r="BH13">
        <v>660</v>
      </c>
      <c r="BJ13" t="s">
        <v>130</v>
      </c>
      <c r="BK13" t="s">
        <v>132</v>
      </c>
      <c r="BL13">
        <v>660</v>
      </c>
      <c r="BM13">
        <v>31</v>
      </c>
      <c r="BO13" t="s">
        <v>130</v>
      </c>
      <c r="BP13" t="s">
        <v>132</v>
      </c>
      <c r="BQ13">
        <v>660</v>
      </c>
      <c r="BR13">
        <v>31</v>
      </c>
    </row>
    <row r="14" spans="1:70" x14ac:dyDescent="0.2">
      <c r="A14" s="11" t="s">
        <v>10</v>
      </c>
      <c r="B14" s="11">
        <v>27370</v>
      </c>
      <c r="C14" s="11">
        <v>26610</v>
      </c>
      <c r="D14" s="11">
        <v>28870</v>
      </c>
      <c r="E14" s="11"/>
      <c r="F14" s="12"/>
      <c r="G14" s="13">
        <f>F40</f>
        <v>34840</v>
      </c>
      <c r="H14" s="13">
        <v>35940</v>
      </c>
      <c r="I14" s="83">
        <v>35570</v>
      </c>
      <c r="J14" s="19">
        <v>35910</v>
      </c>
      <c r="K14" s="83">
        <v>37330</v>
      </c>
      <c r="L14" s="116">
        <v>31220</v>
      </c>
      <c r="M14" s="116">
        <v>32260</v>
      </c>
      <c r="N14" s="19">
        <v>26990</v>
      </c>
      <c r="O14" s="14">
        <f>AVERAGE(B14:N14)</f>
        <v>32082.727272727272</v>
      </c>
      <c r="AE14" s="56" t="s">
        <v>58</v>
      </c>
      <c r="AF14" s="56" t="s">
        <v>49</v>
      </c>
      <c r="AG14" s="56" t="s">
        <v>62</v>
      </c>
      <c r="AH14" s="56">
        <v>870</v>
      </c>
      <c r="AJ14" t="s">
        <v>48</v>
      </c>
      <c r="AK14" t="s">
        <v>63</v>
      </c>
      <c r="AL14" t="s">
        <v>51</v>
      </c>
      <c r="AM14">
        <v>770</v>
      </c>
      <c r="AO14" t="s">
        <v>48</v>
      </c>
      <c r="AP14" t="s">
        <v>63</v>
      </c>
      <c r="AQ14" t="s">
        <v>51</v>
      </c>
      <c r="AR14">
        <v>950</v>
      </c>
      <c r="AT14" t="s">
        <v>53</v>
      </c>
      <c r="AU14" t="s">
        <v>49</v>
      </c>
      <c r="AV14">
        <v>650</v>
      </c>
      <c r="AW14">
        <v>70</v>
      </c>
      <c r="AZ14" t="s">
        <v>130</v>
      </c>
      <c r="BA14" t="s">
        <v>65</v>
      </c>
      <c r="BB14">
        <v>660</v>
      </c>
      <c r="BC14" s="55">
        <v>1230</v>
      </c>
      <c r="BE14" t="s">
        <v>130</v>
      </c>
      <c r="BF14" t="s">
        <v>65</v>
      </c>
      <c r="BG14">
        <v>660</v>
      </c>
      <c r="BH14">
        <v>600</v>
      </c>
      <c r="BJ14" t="s">
        <v>130</v>
      </c>
      <c r="BK14" t="s">
        <v>133</v>
      </c>
      <c r="BL14">
        <v>660</v>
      </c>
      <c r="BM14">
        <v>31</v>
      </c>
      <c r="BO14" t="s">
        <v>130</v>
      </c>
      <c r="BP14" t="s">
        <v>133</v>
      </c>
      <c r="BQ14">
        <v>660</v>
      </c>
      <c r="BR14">
        <v>31</v>
      </c>
    </row>
    <row r="15" spans="1:70" x14ac:dyDescent="0.2">
      <c r="A15" s="11" t="s">
        <v>11</v>
      </c>
      <c r="B15" s="11">
        <v>28870</v>
      </c>
      <c r="C15" s="11">
        <v>34800</v>
      </c>
      <c r="D15" s="11">
        <v>30470</v>
      </c>
      <c r="E15" s="11"/>
      <c r="F15" s="12"/>
      <c r="G15" s="13">
        <f>G40</f>
        <v>19120</v>
      </c>
      <c r="H15" s="13">
        <f>G47</f>
        <v>35160</v>
      </c>
      <c r="I15" s="83">
        <v>33910</v>
      </c>
      <c r="J15" s="19">
        <v>31540</v>
      </c>
      <c r="K15" s="83">
        <v>41450</v>
      </c>
      <c r="L15" s="116">
        <v>43810</v>
      </c>
      <c r="M15" s="116">
        <v>36330</v>
      </c>
      <c r="N15" s="19">
        <v>22855</v>
      </c>
      <c r="O15" s="14">
        <f>AVERAGE(B15:N15)</f>
        <v>32574.090909090908</v>
      </c>
      <c r="AE15" s="53" t="s">
        <v>58</v>
      </c>
      <c r="AF15" s="53" t="s">
        <v>49</v>
      </c>
      <c r="AG15" s="53" t="s">
        <v>64</v>
      </c>
      <c r="AH15" s="53">
        <v>880</v>
      </c>
      <c r="AJ15" t="s">
        <v>53</v>
      </c>
      <c r="AK15" t="s">
        <v>65</v>
      </c>
      <c r="AL15" t="s">
        <v>54</v>
      </c>
      <c r="AM15">
        <v>60</v>
      </c>
      <c r="AO15" t="s">
        <v>53</v>
      </c>
      <c r="AP15" t="s">
        <v>65</v>
      </c>
      <c r="AQ15" t="s">
        <v>54</v>
      </c>
      <c r="AR15">
        <v>320</v>
      </c>
      <c r="AT15" t="s">
        <v>53</v>
      </c>
      <c r="AU15" t="s">
        <v>49</v>
      </c>
      <c r="AV15">
        <v>650</v>
      </c>
      <c r="AW15" s="55">
        <v>9820</v>
      </c>
      <c r="AZ15" t="s">
        <v>130</v>
      </c>
      <c r="BA15" t="s">
        <v>65</v>
      </c>
      <c r="BB15">
        <v>660</v>
      </c>
      <c r="BC15" s="55">
        <v>1340</v>
      </c>
      <c r="BE15" t="s">
        <v>130</v>
      </c>
      <c r="BF15" t="s">
        <v>65</v>
      </c>
      <c r="BG15">
        <v>660</v>
      </c>
      <c r="BH15" s="55">
        <v>1500</v>
      </c>
      <c r="BJ15" t="s">
        <v>130</v>
      </c>
      <c r="BK15" t="s">
        <v>49</v>
      </c>
      <c r="BL15">
        <v>660</v>
      </c>
      <c r="BM15" s="55">
        <v>4550</v>
      </c>
      <c r="BO15" t="s">
        <v>130</v>
      </c>
      <c r="BP15" t="s">
        <v>49</v>
      </c>
      <c r="BQ15">
        <v>660</v>
      </c>
      <c r="BR15" s="55">
        <v>5180</v>
      </c>
    </row>
    <row r="16" spans="1:70" x14ac:dyDescent="0.2">
      <c r="A16" s="11" t="s">
        <v>12</v>
      </c>
      <c r="B16" s="11">
        <v>42230</v>
      </c>
      <c r="C16" s="11">
        <v>28360</v>
      </c>
      <c r="D16" s="11">
        <v>28200</v>
      </c>
      <c r="E16" s="11"/>
      <c r="F16" s="12"/>
      <c r="G16" s="13">
        <f>H40</f>
        <v>22470</v>
      </c>
      <c r="H16" s="13">
        <f>H47</f>
        <v>30730</v>
      </c>
      <c r="I16" s="83">
        <v>35990</v>
      </c>
      <c r="J16" s="19">
        <v>37190</v>
      </c>
      <c r="K16" s="83">
        <v>36370</v>
      </c>
      <c r="L16" s="116">
        <v>31970</v>
      </c>
      <c r="M16" s="116">
        <v>36500</v>
      </c>
      <c r="N16" s="19">
        <v>22180</v>
      </c>
      <c r="O16" s="14">
        <f>AVERAGE(B16:N16)</f>
        <v>32017.272727272728</v>
      </c>
      <c r="AE16" s="56" t="s">
        <v>48</v>
      </c>
      <c r="AF16" s="56" t="s">
        <v>66</v>
      </c>
      <c r="AG16" s="56" t="s">
        <v>50</v>
      </c>
      <c r="AH16" s="56">
        <v>67</v>
      </c>
      <c r="AJ16" t="s">
        <v>53</v>
      </c>
      <c r="AK16" t="s">
        <v>65</v>
      </c>
      <c r="AL16" t="s">
        <v>55</v>
      </c>
      <c r="AM16">
        <v>970</v>
      </c>
      <c r="AO16" t="s">
        <v>53</v>
      </c>
      <c r="AP16" t="s">
        <v>65</v>
      </c>
      <c r="AQ16" t="s">
        <v>55</v>
      </c>
      <c r="AR16" s="55">
        <v>4530</v>
      </c>
      <c r="AS16" s="55"/>
      <c r="AT16" t="s">
        <v>53</v>
      </c>
      <c r="AU16" t="s">
        <v>49</v>
      </c>
      <c r="AV16">
        <v>650</v>
      </c>
      <c r="AW16">
        <v>100</v>
      </c>
      <c r="AZ16" t="s">
        <v>130</v>
      </c>
      <c r="BA16" t="s">
        <v>65</v>
      </c>
      <c r="BB16">
        <v>660</v>
      </c>
      <c r="BC16" s="55">
        <v>1340</v>
      </c>
      <c r="BE16" t="s">
        <v>130</v>
      </c>
      <c r="BF16" t="s">
        <v>65</v>
      </c>
      <c r="BG16">
        <v>660</v>
      </c>
      <c r="BH16" s="55">
        <v>1280</v>
      </c>
      <c r="BJ16" t="s">
        <v>130</v>
      </c>
      <c r="BK16" t="s">
        <v>78</v>
      </c>
      <c r="BL16">
        <v>660</v>
      </c>
      <c r="BM16">
        <v>550</v>
      </c>
      <c r="BO16" t="s">
        <v>130</v>
      </c>
      <c r="BP16" t="s">
        <v>65</v>
      </c>
      <c r="BQ16">
        <v>660</v>
      </c>
      <c r="BR16">
        <v>550</v>
      </c>
    </row>
    <row r="17" spans="1:70" x14ac:dyDescent="0.2">
      <c r="A17" s="11" t="s">
        <v>13</v>
      </c>
      <c r="B17" s="11">
        <v>28720</v>
      </c>
      <c r="C17" s="11">
        <v>24920</v>
      </c>
      <c r="D17" s="11">
        <v>30035</v>
      </c>
      <c r="E17" s="11"/>
      <c r="F17" s="14"/>
      <c r="G17" s="13">
        <f>I40</f>
        <v>34020</v>
      </c>
      <c r="H17" s="13">
        <f>I47</f>
        <v>35520</v>
      </c>
      <c r="I17" s="83">
        <v>33590</v>
      </c>
      <c r="J17" s="19">
        <v>34570</v>
      </c>
      <c r="K17" s="83">
        <v>48640</v>
      </c>
      <c r="L17" s="116">
        <v>34580</v>
      </c>
      <c r="M17" s="116">
        <v>27730</v>
      </c>
      <c r="N17" s="19">
        <v>33889</v>
      </c>
      <c r="O17" s="14">
        <f>AVERAGE(B17:N17)</f>
        <v>33292.181818181816</v>
      </c>
      <c r="AE17" s="53" t="s">
        <v>48</v>
      </c>
      <c r="AF17" s="53" t="s">
        <v>67</v>
      </c>
      <c r="AG17" s="53" t="s">
        <v>50</v>
      </c>
      <c r="AH17" s="53">
        <v>107</v>
      </c>
      <c r="AJ17" t="s">
        <v>56</v>
      </c>
      <c r="AK17" t="s">
        <v>68</v>
      </c>
      <c r="AL17" t="s">
        <v>57</v>
      </c>
      <c r="AM17">
        <v>30</v>
      </c>
      <c r="AO17" t="s">
        <v>56</v>
      </c>
      <c r="AP17" t="s">
        <v>65</v>
      </c>
      <c r="AQ17" t="s">
        <v>69</v>
      </c>
      <c r="AR17">
        <v>150</v>
      </c>
      <c r="AT17" t="s">
        <v>53</v>
      </c>
      <c r="AU17" t="s">
        <v>49</v>
      </c>
      <c r="AV17">
        <v>650</v>
      </c>
      <c r="AW17" s="55">
        <v>8250</v>
      </c>
      <c r="AZ17" t="s">
        <v>130</v>
      </c>
      <c r="BA17" t="s">
        <v>65</v>
      </c>
      <c r="BB17">
        <v>660</v>
      </c>
      <c r="BC17" s="55">
        <v>1250</v>
      </c>
      <c r="BE17" t="s">
        <v>130</v>
      </c>
      <c r="BF17" t="s">
        <v>65</v>
      </c>
      <c r="BG17">
        <v>660</v>
      </c>
      <c r="BH17" s="55">
        <v>1300</v>
      </c>
      <c r="BJ17" t="s">
        <v>130</v>
      </c>
      <c r="BK17" t="s">
        <v>131</v>
      </c>
      <c r="BL17">
        <v>660</v>
      </c>
      <c r="BM17">
        <v>28</v>
      </c>
      <c r="BO17" t="s">
        <v>130</v>
      </c>
      <c r="BP17" t="s">
        <v>72</v>
      </c>
      <c r="BQ17">
        <v>660</v>
      </c>
      <c r="BR17" s="55">
        <v>1500</v>
      </c>
    </row>
    <row r="18" spans="1:70" x14ac:dyDescent="0.2">
      <c r="A18" s="11" t="s">
        <v>14</v>
      </c>
      <c r="B18" s="11">
        <v>28270</v>
      </c>
      <c r="C18" s="11">
        <v>32670</v>
      </c>
      <c r="D18" s="11">
        <v>32490</v>
      </c>
      <c r="E18" s="11"/>
      <c r="F18" s="14">
        <v>36260</v>
      </c>
      <c r="G18" s="13">
        <f>J40</f>
        <v>27570</v>
      </c>
      <c r="H18" s="13">
        <v>28020</v>
      </c>
      <c r="I18" s="83">
        <v>30220</v>
      </c>
      <c r="J18" s="19">
        <v>32410</v>
      </c>
      <c r="K18" s="83">
        <v>39810</v>
      </c>
      <c r="L18" s="116">
        <v>30830</v>
      </c>
      <c r="M18" s="116">
        <v>30960</v>
      </c>
      <c r="N18" s="19">
        <v>19389</v>
      </c>
      <c r="O18" s="14">
        <f>AVERAGE(B18:N18)</f>
        <v>30741.583333333332</v>
      </c>
      <c r="AE18" s="56" t="s">
        <v>48</v>
      </c>
      <c r="AF18" s="56" t="s">
        <v>70</v>
      </c>
      <c r="AG18" s="56" t="s">
        <v>50</v>
      </c>
      <c r="AH18" s="56">
        <v>17</v>
      </c>
      <c r="AJ18" t="s">
        <v>71</v>
      </c>
      <c r="AK18" t="s">
        <v>72</v>
      </c>
      <c r="AL18" t="s">
        <v>73</v>
      </c>
      <c r="AM18">
        <v>980</v>
      </c>
      <c r="AO18" t="s">
        <v>48</v>
      </c>
      <c r="AP18" t="s">
        <v>74</v>
      </c>
      <c r="AQ18" t="s">
        <v>51</v>
      </c>
      <c r="AR18">
        <v>420</v>
      </c>
      <c r="AT18" t="s">
        <v>53</v>
      </c>
      <c r="AU18" t="s">
        <v>49</v>
      </c>
      <c r="AV18">
        <v>650</v>
      </c>
      <c r="AW18">
        <v>120</v>
      </c>
      <c r="AZ18" t="s">
        <v>130</v>
      </c>
      <c r="BA18" t="s">
        <v>49</v>
      </c>
      <c r="BB18">
        <v>660</v>
      </c>
      <c r="BC18" s="55">
        <v>2060</v>
      </c>
      <c r="BE18" t="s">
        <v>130</v>
      </c>
      <c r="BF18" t="s">
        <v>65</v>
      </c>
      <c r="BG18">
        <v>660</v>
      </c>
      <c r="BH18" s="55">
        <v>1440</v>
      </c>
      <c r="BJ18" t="s">
        <v>130</v>
      </c>
      <c r="BK18" t="s">
        <v>132</v>
      </c>
      <c r="BL18">
        <v>660</v>
      </c>
      <c r="BM18">
        <v>28</v>
      </c>
      <c r="BO18" t="s">
        <v>130</v>
      </c>
      <c r="BP18" t="s">
        <v>78</v>
      </c>
      <c r="BQ18">
        <v>660</v>
      </c>
      <c r="BR18">
        <v>410</v>
      </c>
    </row>
    <row r="19" spans="1:70" x14ac:dyDescent="0.2">
      <c r="A19" s="11" t="s">
        <v>15</v>
      </c>
      <c r="B19" s="11">
        <v>31620</v>
      </c>
      <c r="C19" s="11">
        <v>27100</v>
      </c>
      <c r="D19" s="11">
        <v>26760</v>
      </c>
      <c r="E19" s="11"/>
      <c r="F19" s="14">
        <v>22170</v>
      </c>
      <c r="G19" s="13">
        <f>K40</f>
        <v>31840</v>
      </c>
      <c r="H19" s="13">
        <v>40490</v>
      </c>
      <c r="I19" s="83">
        <v>42800</v>
      </c>
      <c r="J19" s="19">
        <v>43530</v>
      </c>
      <c r="K19" s="83">
        <v>38840</v>
      </c>
      <c r="L19" s="116">
        <v>44080</v>
      </c>
      <c r="M19" s="116">
        <v>30070</v>
      </c>
      <c r="N19" s="19">
        <v>31150</v>
      </c>
      <c r="O19" s="14">
        <f>AVERAGE(B19:N19)</f>
        <v>34204.166666666664</v>
      </c>
      <c r="AE19" s="53" t="s">
        <v>48</v>
      </c>
      <c r="AF19" s="53" t="s">
        <v>75</v>
      </c>
      <c r="AG19" s="53" t="s">
        <v>50</v>
      </c>
      <c r="AH19" s="53">
        <v>165</v>
      </c>
      <c r="AJ19" t="s">
        <v>53</v>
      </c>
      <c r="AK19" t="s">
        <v>72</v>
      </c>
      <c r="AL19" t="s">
        <v>76</v>
      </c>
      <c r="AM19" s="55">
        <v>10140</v>
      </c>
      <c r="AO19" t="s">
        <v>53</v>
      </c>
      <c r="AP19" t="s">
        <v>72</v>
      </c>
      <c r="AQ19" t="s">
        <v>76</v>
      </c>
      <c r="AR19" s="55">
        <v>3950</v>
      </c>
      <c r="AS19" s="55"/>
      <c r="AT19" t="s">
        <v>53</v>
      </c>
      <c r="AU19" t="s">
        <v>49</v>
      </c>
      <c r="AV19">
        <v>650</v>
      </c>
      <c r="AW19" s="55">
        <v>3230</v>
      </c>
      <c r="AZ19" t="s">
        <v>130</v>
      </c>
      <c r="BA19" t="s">
        <v>49</v>
      </c>
      <c r="BB19">
        <v>660</v>
      </c>
      <c r="BC19" s="55">
        <v>2720</v>
      </c>
      <c r="BE19" t="s">
        <v>130</v>
      </c>
      <c r="BF19" t="s">
        <v>49</v>
      </c>
      <c r="BG19">
        <v>660</v>
      </c>
      <c r="BH19" s="55">
        <v>6040</v>
      </c>
      <c r="BJ19" t="s">
        <v>130</v>
      </c>
      <c r="BK19" t="s">
        <v>133</v>
      </c>
      <c r="BL19">
        <v>660</v>
      </c>
      <c r="BM19">
        <v>28</v>
      </c>
      <c r="BO19" t="s">
        <v>130</v>
      </c>
      <c r="BP19" t="s">
        <v>131</v>
      </c>
      <c r="BQ19">
        <v>660</v>
      </c>
      <c r="BR19">
        <v>29</v>
      </c>
    </row>
    <row r="20" spans="1:70" x14ac:dyDescent="0.2">
      <c r="A20" s="11" t="s">
        <v>16</v>
      </c>
      <c r="B20" s="11">
        <v>26090</v>
      </c>
      <c r="C20" s="11">
        <v>26060</v>
      </c>
      <c r="D20" s="11">
        <v>34270</v>
      </c>
      <c r="E20" s="11"/>
      <c r="F20" s="14">
        <v>38180</v>
      </c>
      <c r="G20" s="13">
        <f>L40</f>
        <v>41940</v>
      </c>
      <c r="H20" s="13">
        <v>30050</v>
      </c>
      <c r="I20" s="83">
        <v>23640</v>
      </c>
      <c r="J20" s="19">
        <v>31080</v>
      </c>
      <c r="K20" s="83">
        <v>37350</v>
      </c>
      <c r="L20" s="116">
        <v>31500</v>
      </c>
      <c r="M20" s="116">
        <v>40520</v>
      </c>
      <c r="N20" s="19">
        <v>22435</v>
      </c>
      <c r="O20" s="14">
        <f>AVERAGE(B20:N20)</f>
        <v>31926.25</v>
      </c>
      <c r="AE20" s="56" t="s">
        <v>48</v>
      </c>
      <c r="AF20" s="56" t="s">
        <v>77</v>
      </c>
      <c r="AG20" s="56" t="s">
        <v>50</v>
      </c>
      <c r="AH20" s="56">
        <v>35</v>
      </c>
      <c r="AJ20" t="s">
        <v>53</v>
      </c>
      <c r="AK20" t="s">
        <v>78</v>
      </c>
      <c r="AL20" t="s">
        <v>55</v>
      </c>
      <c r="AM20">
        <v>280</v>
      </c>
      <c r="AO20" t="s">
        <v>48</v>
      </c>
      <c r="AP20" t="s">
        <v>79</v>
      </c>
      <c r="AQ20" t="s">
        <v>51</v>
      </c>
      <c r="AR20" s="55">
        <v>2220</v>
      </c>
      <c r="AS20" s="55"/>
      <c r="AT20" t="s">
        <v>53</v>
      </c>
      <c r="AU20" t="s">
        <v>49</v>
      </c>
      <c r="AV20">
        <v>650</v>
      </c>
      <c r="AW20">
        <v>160</v>
      </c>
      <c r="AZ20" t="s">
        <v>130</v>
      </c>
      <c r="BA20" t="s">
        <v>49</v>
      </c>
      <c r="BB20">
        <v>660</v>
      </c>
      <c r="BC20" s="55">
        <v>2520</v>
      </c>
      <c r="BE20" t="s">
        <v>130</v>
      </c>
      <c r="BF20" t="s">
        <v>49</v>
      </c>
      <c r="BG20">
        <v>660</v>
      </c>
      <c r="BH20" s="55">
        <v>3650</v>
      </c>
      <c r="BJ20" t="s">
        <v>130</v>
      </c>
      <c r="BK20" t="s">
        <v>49</v>
      </c>
      <c r="BL20">
        <v>660</v>
      </c>
      <c r="BM20" s="55">
        <v>5390</v>
      </c>
      <c r="BO20" t="s">
        <v>130</v>
      </c>
      <c r="BP20" t="s">
        <v>132</v>
      </c>
      <c r="BQ20">
        <v>660</v>
      </c>
      <c r="BR20">
        <v>29</v>
      </c>
    </row>
    <row r="21" spans="1:70" x14ac:dyDescent="0.2">
      <c r="A21" s="11" t="s">
        <v>17</v>
      </c>
      <c r="B21" s="11">
        <v>41210</v>
      </c>
      <c r="C21" s="11">
        <v>36720</v>
      </c>
      <c r="D21" s="11">
        <v>34520</v>
      </c>
      <c r="E21" s="11"/>
      <c r="F21" s="14">
        <v>43820</v>
      </c>
      <c r="G21" s="15">
        <f>M40</f>
        <v>34470</v>
      </c>
      <c r="H21" s="13">
        <v>33730</v>
      </c>
      <c r="I21" s="83">
        <v>41239</v>
      </c>
      <c r="J21" s="19">
        <v>32070</v>
      </c>
      <c r="K21" s="83">
        <v>43790</v>
      </c>
      <c r="L21" s="116">
        <v>39340</v>
      </c>
      <c r="M21" s="116">
        <v>33090</v>
      </c>
      <c r="N21" s="19">
        <v>38720</v>
      </c>
      <c r="O21" s="14">
        <f>AVERAGE(B21:N21)</f>
        <v>37726.583333333336</v>
      </c>
      <c r="AE21" s="53" t="s">
        <v>48</v>
      </c>
      <c r="AF21" s="53" t="s">
        <v>60</v>
      </c>
      <c r="AG21" s="53" t="s">
        <v>50</v>
      </c>
      <c r="AH21" s="54">
        <v>1930</v>
      </c>
      <c r="AJ21" t="s">
        <v>53</v>
      </c>
      <c r="AK21" t="s">
        <v>78</v>
      </c>
      <c r="AL21" t="s">
        <v>55</v>
      </c>
      <c r="AM21">
        <v>840</v>
      </c>
      <c r="AO21" t="s">
        <v>48</v>
      </c>
      <c r="AP21" t="s">
        <v>49</v>
      </c>
      <c r="AQ21" t="s">
        <v>51</v>
      </c>
      <c r="AR21">
        <v>860</v>
      </c>
      <c r="AT21" t="s">
        <v>53</v>
      </c>
      <c r="AU21" t="s">
        <v>49</v>
      </c>
      <c r="AV21">
        <v>650</v>
      </c>
      <c r="AW21" s="55">
        <v>9640</v>
      </c>
      <c r="AZ21" t="s">
        <v>130</v>
      </c>
      <c r="BA21" t="s">
        <v>49</v>
      </c>
      <c r="BB21">
        <v>660</v>
      </c>
      <c r="BC21" s="55">
        <v>5150</v>
      </c>
      <c r="BE21" t="s">
        <v>130</v>
      </c>
      <c r="BF21" t="s">
        <v>49</v>
      </c>
      <c r="BG21">
        <v>660</v>
      </c>
      <c r="BH21" s="55">
        <v>2280</v>
      </c>
      <c r="BJ21" t="s">
        <v>130</v>
      </c>
      <c r="BK21" t="s">
        <v>65</v>
      </c>
      <c r="BL21">
        <v>660</v>
      </c>
      <c r="BM21" s="55">
        <v>1030</v>
      </c>
      <c r="BO21" t="s">
        <v>130</v>
      </c>
      <c r="BP21" t="s">
        <v>133</v>
      </c>
      <c r="BQ21">
        <v>660</v>
      </c>
      <c r="BR21">
        <v>29</v>
      </c>
    </row>
    <row r="22" spans="1:70" x14ac:dyDescent="0.2">
      <c r="A22" s="16" t="s">
        <v>18</v>
      </c>
      <c r="B22" s="17">
        <v>371360</v>
      </c>
      <c r="C22" s="17">
        <v>352560</v>
      </c>
      <c r="D22" s="17">
        <v>362985</v>
      </c>
      <c r="E22" s="17">
        <v>0</v>
      </c>
      <c r="F22" s="18">
        <f>SUM(F18:F21)</f>
        <v>140430</v>
      </c>
      <c r="G22" s="18">
        <f>SUM(G10:G21)</f>
        <v>370310</v>
      </c>
      <c r="H22" s="18">
        <f>SUM(H10:H21)</f>
        <v>383880</v>
      </c>
      <c r="I22" s="18">
        <f>SUM(I10:I21)</f>
        <v>399932</v>
      </c>
      <c r="J22" s="82">
        <f t="shared" ref="J22:N22" si="0">SUM(J10:J21)</f>
        <v>413630</v>
      </c>
      <c r="K22" s="18">
        <f t="shared" si="0"/>
        <v>475230</v>
      </c>
      <c r="L22" s="18">
        <f>SUM(L10:L21)</f>
        <v>435840</v>
      </c>
      <c r="M22" s="18">
        <f>SUM(M10:M21)</f>
        <v>395630</v>
      </c>
      <c r="N22" s="18">
        <f>SUM(N10:N21)</f>
        <v>355658</v>
      </c>
      <c r="O22" s="116">
        <f>SUM(O10:O21)</f>
        <v>392986.0378787879</v>
      </c>
      <c r="AE22" s="56" t="s">
        <v>48</v>
      </c>
      <c r="AF22" s="56" t="s">
        <v>65</v>
      </c>
      <c r="AG22" s="56" t="s">
        <v>50</v>
      </c>
      <c r="AH22" s="57">
        <v>1050</v>
      </c>
      <c r="AJ22" t="s">
        <v>48</v>
      </c>
      <c r="AK22" t="s">
        <v>49</v>
      </c>
      <c r="AL22" t="s">
        <v>51</v>
      </c>
      <c r="AM22" s="55">
        <v>1580</v>
      </c>
      <c r="AO22" t="s">
        <v>53</v>
      </c>
      <c r="AP22" t="s">
        <v>49</v>
      </c>
      <c r="AQ22" t="s">
        <v>54</v>
      </c>
      <c r="AR22">
        <v>360</v>
      </c>
      <c r="AT22" t="s">
        <v>53</v>
      </c>
      <c r="AU22" t="s">
        <v>49</v>
      </c>
      <c r="AV22">
        <v>650</v>
      </c>
      <c r="AW22">
        <v>470</v>
      </c>
      <c r="AZ22" t="s">
        <v>130</v>
      </c>
      <c r="BA22" t="s">
        <v>49</v>
      </c>
      <c r="BB22">
        <v>660</v>
      </c>
      <c r="BC22" s="55">
        <v>2480</v>
      </c>
      <c r="BE22" t="s">
        <v>130</v>
      </c>
      <c r="BF22" t="s">
        <v>49</v>
      </c>
      <c r="BG22">
        <v>660</v>
      </c>
      <c r="BH22" s="55">
        <v>5140</v>
      </c>
      <c r="BJ22" t="s">
        <v>130</v>
      </c>
      <c r="BK22" t="s">
        <v>78</v>
      </c>
      <c r="BL22">
        <v>660</v>
      </c>
      <c r="BM22">
        <v>430</v>
      </c>
      <c r="BO22" t="s">
        <v>130</v>
      </c>
      <c r="BP22" t="s">
        <v>49</v>
      </c>
      <c r="BQ22">
        <v>660</v>
      </c>
      <c r="BR22" s="55">
        <v>2560</v>
      </c>
    </row>
    <row r="23" spans="1:70" x14ac:dyDescent="0.2">
      <c r="A23" s="19"/>
      <c r="B23" s="14">
        <f>SUM(B10:B21)/12</f>
        <v>30946.666666666668</v>
      </c>
      <c r="C23" s="14">
        <f>SUM(C10:C21)/12</f>
        <v>29380</v>
      </c>
      <c r="D23" s="14">
        <f>SUM(D10:D21)/12</f>
        <v>30248.75</v>
      </c>
      <c r="E23" s="14" t="e">
        <f t="shared" ref="E23:F23" si="1">SUM(E10:E21)/COUNT(E10:E21)*12</f>
        <v>#DIV/0!</v>
      </c>
      <c r="F23" s="14">
        <f t="shared" si="1"/>
        <v>421290</v>
      </c>
      <c r="G23" s="14">
        <f>SUM(G10:G21)/COUNT(G10:G21)*12</f>
        <v>370310</v>
      </c>
      <c r="H23" s="14">
        <f>SUM(H10:H21)/COUNT(H10:H21)*12</f>
        <v>383880</v>
      </c>
      <c r="I23" s="14">
        <f t="shared" ref="I23" si="2">SUM(I10:I21)/12</f>
        <v>33327.666666666664</v>
      </c>
      <c r="J23" s="14">
        <f>SUM(J10:J21)/12</f>
        <v>34469.166666666664</v>
      </c>
      <c r="K23" s="14">
        <f>SUM(K10:K21)/12</f>
        <v>39602.5</v>
      </c>
      <c r="L23" s="14">
        <f t="shared" ref="L23:O23" si="3">SUM(L10:L21)/12</f>
        <v>36320</v>
      </c>
      <c r="M23" s="118">
        <f t="shared" si="3"/>
        <v>32969.166666666664</v>
      </c>
      <c r="N23" s="118">
        <f t="shared" si="3"/>
        <v>29638.166666666668</v>
      </c>
      <c r="AE23" s="53" t="s">
        <v>48</v>
      </c>
      <c r="AF23" s="53" t="s">
        <v>65</v>
      </c>
      <c r="AG23" s="53" t="s">
        <v>52</v>
      </c>
      <c r="AH23" s="53">
        <v>460</v>
      </c>
      <c r="AJ23" t="s">
        <v>53</v>
      </c>
      <c r="AK23" t="s">
        <v>49</v>
      </c>
      <c r="AL23" t="s">
        <v>54</v>
      </c>
      <c r="AM23">
        <v>40</v>
      </c>
      <c r="AO23" t="s">
        <v>53</v>
      </c>
      <c r="AP23" t="s">
        <v>49</v>
      </c>
      <c r="AQ23" t="s">
        <v>55</v>
      </c>
      <c r="AR23" s="55">
        <v>6060</v>
      </c>
      <c r="AS23" s="55"/>
      <c r="AT23" t="s">
        <v>53</v>
      </c>
      <c r="AU23" t="s">
        <v>49</v>
      </c>
      <c r="AV23">
        <v>650</v>
      </c>
      <c r="AW23" s="55">
        <v>12150</v>
      </c>
      <c r="AZ23" t="s">
        <v>130</v>
      </c>
      <c r="BA23" t="s">
        <v>49</v>
      </c>
      <c r="BB23">
        <v>660</v>
      </c>
      <c r="BC23" s="55">
        <v>5950</v>
      </c>
      <c r="BE23" t="s">
        <v>130</v>
      </c>
      <c r="BF23" t="s">
        <v>49</v>
      </c>
      <c r="BG23">
        <v>660</v>
      </c>
      <c r="BH23" s="55">
        <v>2980</v>
      </c>
      <c r="BJ23" t="s">
        <v>130</v>
      </c>
      <c r="BK23" t="s">
        <v>131</v>
      </c>
      <c r="BL23">
        <v>660</v>
      </c>
      <c r="BM23">
        <v>31</v>
      </c>
      <c r="BO23" t="s">
        <v>130</v>
      </c>
      <c r="BP23" t="s">
        <v>65</v>
      </c>
      <c r="BQ23">
        <v>660</v>
      </c>
      <c r="BR23">
        <v>900</v>
      </c>
    </row>
    <row r="24" spans="1:70" x14ac:dyDescent="0.2">
      <c r="A24" s="11" t="s">
        <v>19</v>
      </c>
      <c r="B24" s="20">
        <f>B23/Frumgöng!$J$22</f>
        <v>7.4817268251013383E-2</v>
      </c>
      <c r="C24" s="20">
        <f>C23/Frumgöng!$J$22</f>
        <v>7.1029664192635927E-2</v>
      </c>
      <c r="D24" s="20">
        <f>D23/Frumgöng!$J$22</f>
        <v>7.3129971230326621E-2</v>
      </c>
      <c r="E24" s="20" t="e">
        <f>E23/Frumgöng!$J$22</f>
        <v>#DIV/0!</v>
      </c>
      <c r="F24" s="20">
        <f>F23/Frumgöng!$J$22</f>
        <v>1.018518966225854</v>
      </c>
      <c r="G24" s="20">
        <f>G23/Frumgöng!$J$22</f>
        <v>0.89526871841984379</v>
      </c>
      <c r="H24" s="20">
        <f>H23/Frumgöng!$J$22</f>
        <v>0.92807581655102389</v>
      </c>
      <c r="I24" s="20">
        <f>I23/$G$17</f>
        <v>0.97964922594552217</v>
      </c>
      <c r="J24" s="20">
        <f>J23/$G$17</f>
        <v>1.0132030178326474</v>
      </c>
      <c r="K24" s="20">
        <f>K23/$G$17</f>
        <v>1.1640946502057614</v>
      </c>
      <c r="L24" s="20">
        <f t="shared" ref="L24:N24" si="4">L23/$G$17</f>
        <v>1.0676072898295121</v>
      </c>
      <c r="M24" s="20">
        <f t="shared" si="4"/>
        <v>0.96911130707426996</v>
      </c>
      <c r="N24" s="20">
        <f t="shared" si="4"/>
        <v>0.87119831471683329</v>
      </c>
      <c r="P24" s="44"/>
      <c r="AE24" s="56" t="s">
        <v>48</v>
      </c>
      <c r="AF24" s="56" t="s">
        <v>65</v>
      </c>
      <c r="AG24" s="56" t="s">
        <v>51</v>
      </c>
      <c r="AH24" s="56">
        <v>180</v>
      </c>
      <c r="AJ24" t="s">
        <v>53</v>
      </c>
      <c r="AK24" t="s">
        <v>49</v>
      </c>
      <c r="AL24" t="s">
        <v>55</v>
      </c>
      <c r="AM24" s="55">
        <v>5090</v>
      </c>
      <c r="AO24" t="s">
        <v>53</v>
      </c>
      <c r="AP24" t="s">
        <v>65</v>
      </c>
      <c r="AQ24" t="s">
        <v>54</v>
      </c>
      <c r="AR24">
        <v>220</v>
      </c>
      <c r="AT24" t="s">
        <v>53</v>
      </c>
      <c r="AU24" t="s">
        <v>49</v>
      </c>
      <c r="AV24">
        <v>650</v>
      </c>
      <c r="AW24">
        <v>450</v>
      </c>
      <c r="AZ24" t="s">
        <v>130</v>
      </c>
      <c r="BA24" t="s">
        <v>49</v>
      </c>
      <c r="BB24">
        <v>660</v>
      </c>
      <c r="BC24" s="55">
        <v>2790</v>
      </c>
      <c r="BE24" t="s">
        <v>130</v>
      </c>
      <c r="BF24" t="s">
        <v>49</v>
      </c>
      <c r="BG24">
        <v>660</v>
      </c>
      <c r="BH24" s="55">
        <v>5920</v>
      </c>
      <c r="BJ24" t="s">
        <v>130</v>
      </c>
      <c r="BK24" t="s">
        <v>132</v>
      </c>
      <c r="BL24">
        <v>660</v>
      </c>
      <c r="BM24">
        <v>31</v>
      </c>
      <c r="BO24" t="s">
        <v>130</v>
      </c>
      <c r="BP24" t="s">
        <v>131</v>
      </c>
      <c r="BQ24">
        <v>660</v>
      </c>
      <c r="BR24">
        <v>31</v>
      </c>
    </row>
    <row r="25" spans="1:70" x14ac:dyDescent="0.2">
      <c r="A25" s="11" t="s">
        <v>20</v>
      </c>
      <c r="B25" s="21" t="e">
        <f>1-(B23/#REF!)</f>
        <v>#REF!</v>
      </c>
      <c r="C25" s="21">
        <f t="shared" ref="C25:H25" si="5">1-(C23/B23)</f>
        <v>5.0624730719517452E-2</v>
      </c>
      <c r="D25" s="21">
        <f t="shared" si="5"/>
        <v>-2.9569434989789034E-2</v>
      </c>
      <c r="E25" s="21" t="e">
        <f t="shared" si="5"/>
        <v>#DIV/0!</v>
      </c>
      <c r="F25" s="21" t="e">
        <f t="shared" si="5"/>
        <v>#DIV/0!</v>
      </c>
      <c r="G25" s="21">
        <f t="shared" si="5"/>
        <v>0.12100928101782615</v>
      </c>
      <c r="H25" s="21">
        <f t="shared" si="5"/>
        <v>-3.6644973130620206E-2</v>
      </c>
      <c r="I25" s="21">
        <f>(I23/H23)-1</f>
        <v>-0.91318207078600955</v>
      </c>
      <c r="J25" s="21">
        <f>(J23/I23)-1</f>
        <v>3.4250822639848799E-2</v>
      </c>
      <c r="K25" s="21">
        <f>(K23/J23)-1</f>
        <v>0.14892536808258594</v>
      </c>
      <c r="L25" s="21">
        <f t="shared" ref="L25:N25" si="6">(L23/K23)-1</f>
        <v>-8.2886181427940131E-2</v>
      </c>
      <c r="M25" s="21">
        <f t="shared" si="6"/>
        <v>-9.2258627019089601E-2</v>
      </c>
      <c r="N25" s="21">
        <f t="shared" si="6"/>
        <v>-0.10103379420165293</v>
      </c>
      <c r="AE25" s="53" t="s">
        <v>53</v>
      </c>
      <c r="AF25" s="53" t="s">
        <v>65</v>
      </c>
      <c r="AG25" s="53" t="s">
        <v>55</v>
      </c>
      <c r="AH25" s="54">
        <v>2570</v>
      </c>
      <c r="AJ25" t="s">
        <v>48</v>
      </c>
      <c r="AK25" t="s">
        <v>60</v>
      </c>
      <c r="AL25" t="s">
        <v>51</v>
      </c>
      <c r="AM25" s="55">
        <v>1680</v>
      </c>
      <c r="AO25" t="s">
        <v>53</v>
      </c>
      <c r="AP25" t="s">
        <v>65</v>
      </c>
      <c r="AQ25" t="s">
        <v>55</v>
      </c>
      <c r="AR25" s="55">
        <v>2400</v>
      </c>
      <c r="AS25" s="55"/>
      <c r="AT25" t="s">
        <v>53</v>
      </c>
      <c r="AU25" t="s">
        <v>49</v>
      </c>
      <c r="AV25">
        <v>650</v>
      </c>
      <c r="AW25" s="55">
        <v>11340</v>
      </c>
      <c r="AZ25" t="s">
        <v>130</v>
      </c>
      <c r="BA25" t="s">
        <v>49</v>
      </c>
      <c r="BB25">
        <v>660</v>
      </c>
      <c r="BC25" s="55">
        <v>5560</v>
      </c>
      <c r="BE25" t="s">
        <v>130</v>
      </c>
      <c r="BF25" t="s">
        <v>49</v>
      </c>
      <c r="BG25">
        <v>660</v>
      </c>
      <c r="BH25" s="55">
        <v>3410</v>
      </c>
      <c r="BJ25" t="s">
        <v>130</v>
      </c>
      <c r="BK25" t="s">
        <v>133</v>
      </c>
      <c r="BL25">
        <v>660</v>
      </c>
      <c r="BM25">
        <v>31</v>
      </c>
      <c r="BO25" t="s">
        <v>130</v>
      </c>
      <c r="BP25" t="s">
        <v>132</v>
      </c>
      <c r="BQ25">
        <v>660</v>
      </c>
      <c r="BR25">
        <v>31</v>
      </c>
    </row>
    <row r="26" spans="1:70" x14ac:dyDescent="0.2">
      <c r="A26" s="47" t="s">
        <v>36</v>
      </c>
      <c r="B26" s="46">
        <f>B22/B8</f>
        <v>167.3546642631816</v>
      </c>
      <c r="C26" s="46">
        <f t="shared" ref="C26:N26" si="7">C22/C8</f>
        <v>158.81081081081081</v>
      </c>
      <c r="D26" s="46">
        <f t="shared" si="7"/>
        <v>164.17232021709634</v>
      </c>
      <c r="E26" s="46">
        <f t="shared" si="7"/>
        <v>0</v>
      </c>
      <c r="F26" s="46">
        <f t="shared" si="7"/>
        <v>65.013888888888886</v>
      </c>
      <c r="G26" s="46">
        <f t="shared" si="7"/>
        <v>171.36048125867654</v>
      </c>
      <c r="H26" s="46">
        <f t="shared" si="7"/>
        <v>176.41544117647058</v>
      </c>
      <c r="I26" s="46">
        <f t="shared" si="7"/>
        <v>173.73240660295394</v>
      </c>
      <c r="J26" s="37">
        <f>J22/J8</f>
        <v>178.98312418866291</v>
      </c>
      <c r="K26" s="46">
        <f t="shared" si="7"/>
        <v>201.79617834394904</v>
      </c>
      <c r="L26" s="46">
        <f t="shared" si="7"/>
        <v>187.45806451612904</v>
      </c>
      <c r="M26" s="46">
        <f t="shared" si="7"/>
        <v>167.14406421630756</v>
      </c>
      <c r="N26" s="46">
        <f t="shared" si="7"/>
        <v>145.58248055669259</v>
      </c>
      <c r="AE26" s="56" t="s">
        <v>58</v>
      </c>
      <c r="AF26" s="56" t="s">
        <v>65</v>
      </c>
      <c r="AG26" s="56" t="s">
        <v>64</v>
      </c>
      <c r="AH26" s="56">
        <v>660</v>
      </c>
      <c r="AJ26" t="s">
        <v>48</v>
      </c>
      <c r="AK26" t="s">
        <v>60</v>
      </c>
      <c r="AL26" t="s">
        <v>51</v>
      </c>
      <c r="AM26">
        <v>750</v>
      </c>
      <c r="AO26" t="s">
        <v>53</v>
      </c>
      <c r="AP26" t="s">
        <v>72</v>
      </c>
      <c r="AQ26" t="s">
        <v>76</v>
      </c>
      <c r="AR26" s="55">
        <v>2110</v>
      </c>
      <c r="AS26" s="55"/>
      <c r="AT26" t="s">
        <v>53</v>
      </c>
      <c r="AU26" t="s">
        <v>49</v>
      </c>
      <c r="AV26">
        <v>650</v>
      </c>
      <c r="AW26">
        <v>220</v>
      </c>
      <c r="AZ26" t="s">
        <v>130</v>
      </c>
      <c r="BA26" t="s">
        <v>49</v>
      </c>
      <c r="BB26">
        <v>660</v>
      </c>
      <c r="BC26" s="55">
        <v>2550</v>
      </c>
      <c r="BE26" t="s">
        <v>130</v>
      </c>
      <c r="BF26" t="s">
        <v>49</v>
      </c>
      <c r="BG26">
        <v>660</v>
      </c>
      <c r="BH26" s="55">
        <v>9470</v>
      </c>
      <c r="BJ26" t="s">
        <v>130</v>
      </c>
      <c r="BK26" t="s">
        <v>49</v>
      </c>
      <c r="BL26">
        <v>660</v>
      </c>
      <c r="BM26" s="55">
        <v>2710</v>
      </c>
      <c r="BO26" t="s">
        <v>130</v>
      </c>
      <c r="BP26" t="s">
        <v>133</v>
      </c>
      <c r="BQ26">
        <v>660</v>
      </c>
      <c r="BR26">
        <v>31</v>
      </c>
    </row>
    <row r="27" spans="1:70" x14ac:dyDescent="0.2">
      <c r="AE27" s="53" t="s">
        <v>58</v>
      </c>
      <c r="AF27" s="53" t="s">
        <v>65</v>
      </c>
      <c r="AG27" s="53" t="s">
        <v>62</v>
      </c>
      <c r="AH27" s="53">
        <v>400</v>
      </c>
      <c r="AJ27" t="s">
        <v>48</v>
      </c>
      <c r="AK27" t="s">
        <v>80</v>
      </c>
      <c r="AL27" t="s">
        <v>51</v>
      </c>
      <c r="AM27" s="55">
        <v>4830</v>
      </c>
      <c r="AO27" t="s">
        <v>53</v>
      </c>
      <c r="AP27" t="s">
        <v>78</v>
      </c>
      <c r="AQ27" t="s">
        <v>55</v>
      </c>
      <c r="AR27">
        <v>410</v>
      </c>
      <c r="AT27" t="s">
        <v>53</v>
      </c>
      <c r="AU27" t="s">
        <v>49</v>
      </c>
      <c r="AV27">
        <v>650</v>
      </c>
      <c r="AW27" s="55">
        <v>9410</v>
      </c>
      <c r="AZ27" t="s">
        <v>130</v>
      </c>
      <c r="BA27" t="s">
        <v>49</v>
      </c>
      <c r="BB27">
        <v>660</v>
      </c>
      <c r="BC27" s="55">
        <v>4890</v>
      </c>
      <c r="BE27" t="s">
        <v>130</v>
      </c>
      <c r="BF27" t="s">
        <v>49</v>
      </c>
      <c r="BG27">
        <v>660</v>
      </c>
      <c r="BH27" s="55">
        <v>5520</v>
      </c>
      <c r="BJ27" t="s">
        <v>130</v>
      </c>
      <c r="BK27" t="s">
        <v>65</v>
      </c>
      <c r="BL27">
        <v>660</v>
      </c>
      <c r="BM27">
        <v>950</v>
      </c>
      <c r="BO27" t="s">
        <v>130</v>
      </c>
      <c r="BP27" t="s">
        <v>49</v>
      </c>
      <c r="BQ27">
        <v>660</v>
      </c>
      <c r="BR27" s="55">
        <v>6480</v>
      </c>
    </row>
    <row r="28" spans="1:70" ht="16" thickBot="1" x14ac:dyDescent="0.25">
      <c r="AE28" s="56" t="s">
        <v>53</v>
      </c>
      <c r="AF28" s="56" t="s">
        <v>78</v>
      </c>
      <c r="AG28" s="56" t="s">
        <v>55</v>
      </c>
      <c r="AH28" s="57">
        <v>1000</v>
      </c>
      <c r="AJ28" t="s">
        <v>53</v>
      </c>
      <c r="AK28" t="s">
        <v>65</v>
      </c>
      <c r="AL28" t="s">
        <v>54</v>
      </c>
      <c r="AM28">
        <v>140</v>
      </c>
      <c r="AO28" t="s">
        <v>48</v>
      </c>
      <c r="AP28" t="s">
        <v>49</v>
      </c>
      <c r="AQ28" t="s">
        <v>51</v>
      </c>
      <c r="AR28">
        <v>20</v>
      </c>
      <c r="AT28" t="s">
        <v>53</v>
      </c>
      <c r="AU28" t="s">
        <v>49</v>
      </c>
      <c r="AV28">
        <v>650</v>
      </c>
      <c r="AW28">
        <v>440</v>
      </c>
      <c r="AZ28" t="s">
        <v>130</v>
      </c>
      <c r="BA28" t="s">
        <v>49</v>
      </c>
      <c r="BB28">
        <v>660</v>
      </c>
      <c r="BC28" s="55">
        <v>2370</v>
      </c>
      <c r="BE28" t="s">
        <v>130</v>
      </c>
      <c r="BF28" t="s">
        <v>49</v>
      </c>
      <c r="BG28">
        <v>660</v>
      </c>
      <c r="BH28" s="55">
        <v>5870</v>
      </c>
      <c r="BJ28" t="s">
        <v>130</v>
      </c>
      <c r="BK28" t="s">
        <v>131</v>
      </c>
      <c r="BL28">
        <v>660</v>
      </c>
      <c r="BM28">
        <v>30</v>
      </c>
      <c r="BO28" t="s">
        <v>130</v>
      </c>
      <c r="BP28" t="s">
        <v>65</v>
      </c>
      <c r="BQ28">
        <v>660</v>
      </c>
      <c r="BR28" s="55">
        <v>1530</v>
      </c>
    </row>
    <row r="29" spans="1:70" ht="16" thickBot="1" x14ac:dyDescent="0.25">
      <c r="A29" s="25" t="s">
        <v>22</v>
      </c>
      <c r="B29" s="26">
        <v>42005</v>
      </c>
      <c r="C29" s="26">
        <v>42036</v>
      </c>
      <c r="D29" s="26">
        <v>42064</v>
      </c>
      <c r="E29" s="26">
        <v>42095</v>
      </c>
      <c r="F29" s="26">
        <v>42125</v>
      </c>
      <c r="G29" s="26">
        <v>42156</v>
      </c>
      <c r="H29" s="26">
        <v>42186</v>
      </c>
      <c r="I29" s="26">
        <v>42217</v>
      </c>
      <c r="J29" s="26">
        <v>42248</v>
      </c>
      <c r="K29" s="26">
        <v>42278</v>
      </c>
      <c r="L29" s="26">
        <v>42309</v>
      </c>
      <c r="M29" s="26">
        <v>42339</v>
      </c>
      <c r="N29" s="25" t="s">
        <v>23</v>
      </c>
      <c r="O29" s="27" t="s">
        <v>24</v>
      </c>
      <c r="P29" s="28" t="s">
        <v>25</v>
      </c>
      <c r="AE29" s="53" t="s">
        <v>58</v>
      </c>
      <c r="AF29" s="53" t="s">
        <v>81</v>
      </c>
      <c r="AG29" s="53" t="s">
        <v>62</v>
      </c>
      <c r="AH29" s="53">
        <v>1</v>
      </c>
      <c r="AJ29" t="s">
        <v>53</v>
      </c>
      <c r="AK29" t="s">
        <v>65</v>
      </c>
      <c r="AL29" t="s">
        <v>55</v>
      </c>
      <c r="AM29" s="55">
        <v>2800</v>
      </c>
      <c r="AO29" t="s">
        <v>48</v>
      </c>
      <c r="AP29" t="s">
        <v>49</v>
      </c>
      <c r="AQ29" t="s">
        <v>51</v>
      </c>
      <c r="AR29">
        <v>380</v>
      </c>
      <c r="AT29" t="s">
        <v>53</v>
      </c>
      <c r="AU29" t="s">
        <v>49</v>
      </c>
      <c r="AV29">
        <v>650</v>
      </c>
      <c r="AW29" s="55">
        <v>8320</v>
      </c>
      <c r="AZ29" t="s">
        <v>130</v>
      </c>
      <c r="BA29" t="s">
        <v>78</v>
      </c>
      <c r="BB29">
        <v>660</v>
      </c>
      <c r="BC29">
        <v>360</v>
      </c>
      <c r="BE29" t="s">
        <v>130</v>
      </c>
      <c r="BF29" t="s">
        <v>49</v>
      </c>
      <c r="BG29">
        <v>660</v>
      </c>
      <c r="BH29" s="55">
        <v>3820</v>
      </c>
      <c r="BJ29" t="s">
        <v>130</v>
      </c>
      <c r="BK29" t="s">
        <v>132</v>
      </c>
      <c r="BL29">
        <v>660</v>
      </c>
      <c r="BM29">
        <v>30</v>
      </c>
      <c r="BO29" t="s">
        <v>130</v>
      </c>
      <c r="BP29" t="s">
        <v>78</v>
      </c>
      <c r="BQ29">
        <v>660</v>
      </c>
      <c r="BR29">
        <v>530</v>
      </c>
    </row>
    <row r="30" spans="1:70" x14ac:dyDescent="0.2">
      <c r="A30" s="29" t="s">
        <v>37</v>
      </c>
      <c r="D30" s="23"/>
      <c r="J30" s="23">
        <v>15210</v>
      </c>
      <c r="K30" s="23">
        <v>13480</v>
      </c>
      <c r="L30" s="23">
        <v>15350</v>
      </c>
      <c r="M30" s="23">
        <v>20070</v>
      </c>
      <c r="N30" s="30">
        <f>SUM(B30:M30)</f>
        <v>64110</v>
      </c>
      <c r="O30" s="31">
        <f>N30/$N$33</f>
        <v>0.45652638325144201</v>
      </c>
      <c r="P30" s="32">
        <f>SUM(B30:M30)/COUNT(B30:M30)</f>
        <v>16027.5</v>
      </c>
      <c r="AE30" s="56" t="s">
        <v>58</v>
      </c>
      <c r="AF30" s="58" t="s">
        <v>49</v>
      </c>
      <c r="AG30" s="58" t="s">
        <v>62</v>
      </c>
      <c r="AH30" s="58">
        <v>220</v>
      </c>
      <c r="AJ30" t="s">
        <v>48</v>
      </c>
      <c r="AK30" t="s">
        <v>78</v>
      </c>
      <c r="AL30" t="s">
        <v>51</v>
      </c>
      <c r="AM30">
        <v>620</v>
      </c>
      <c r="AO30" t="s">
        <v>53</v>
      </c>
      <c r="AP30" t="s">
        <v>49</v>
      </c>
      <c r="AQ30" t="s">
        <v>54</v>
      </c>
      <c r="AR30">
        <v>110</v>
      </c>
      <c r="AT30" t="s">
        <v>53</v>
      </c>
      <c r="AU30" t="s">
        <v>49</v>
      </c>
      <c r="AV30">
        <v>650</v>
      </c>
      <c r="AW30">
        <v>600</v>
      </c>
      <c r="AZ30" t="s">
        <v>130</v>
      </c>
      <c r="BA30" t="s">
        <v>78</v>
      </c>
      <c r="BB30">
        <v>660</v>
      </c>
      <c r="BC30">
        <v>110</v>
      </c>
      <c r="BE30" t="s">
        <v>130</v>
      </c>
      <c r="BF30" t="s">
        <v>49</v>
      </c>
      <c r="BG30">
        <v>660</v>
      </c>
      <c r="BH30" s="55">
        <v>3080</v>
      </c>
      <c r="BJ30" t="s">
        <v>130</v>
      </c>
      <c r="BK30" t="s">
        <v>133</v>
      </c>
      <c r="BL30">
        <v>660</v>
      </c>
      <c r="BM30">
        <v>30</v>
      </c>
      <c r="BO30" t="s">
        <v>130</v>
      </c>
      <c r="BP30" t="s">
        <v>131</v>
      </c>
      <c r="BQ30">
        <v>660</v>
      </c>
      <c r="BR30">
        <v>30</v>
      </c>
    </row>
    <row r="31" spans="1:70" x14ac:dyDescent="0.2">
      <c r="A31" s="29" t="s">
        <v>27</v>
      </c>
      <c r="J31" s="23">
        <v>13910</v>
      </c>
      <c r="K31" s="23">
        <v>7980</v>
      </c>
      <c r="L31" s="23">
        <v>11750</v>
      </c>
      <c r="M31" s="23">
        <v>13680</v>
      </c>
      <c r="N31" s="30">
        <f t="shared" ref="N31:N32" si="8">SUM(B31:M31)</f>
        <v>47320</v>
      </c>
      <c r="O31" s="31">
        <f>N31/$N$33</f>
        <v>0.33696503596097699</v>
      </c>
      <c r="P31" s="32">
        <f t="shared" ref="P31:P32" si="9">SUM(B31:M31)/COUNT(B31:M31)</f>
        <v>11830</v>
      </c>
      <c r="AE31" s="53" t="s">
        <v>58</v>
      </c>
      <c r="AF31" s="59" t="s">
        <v>49</v>
      </c>
      <c r="AG31" s="59" t="s">
        <v>64</v>
      </c>
      <c r="AH31" s="60">
        <v>1580</v>
      </c>
      <c r="AJ31" t="s">
        <v>48</v>
      </c>
      <c r="AK31" t="s">
        <v>49</v>
      </c>
      <c r="AL31" t="s">
        <v>51</v>
      </c>
      <c r="AM31">
        <v>156</v>
      </c>
      <c r="AO31" t="s">
        <v>53</v>
      </c>
      <c r="AP31" t="s">
        <v>49</v>
      </c>
      <c r="AQ31" t="s">
        <v>55</v>
      </c>
      <c r="AR31" s="55">
        <v>5000</v>
      </c>
      <c r="AS31" s="55"/>
      <c r="AT31" t="s">
        <v>53</v>
      </c>
      <c r="AU31" t="s">
        <v>49</v>
      </c>
      <c r="AV31">
        <v>650</v>
      </c>
      <c r="AW31" s="55">
        <v>10240</v>
      </c>
      <c r="AZ31" t="s">
        <v>130</v>
      </c>
      <c r="BA31" t="s">
        <v>78</v>
      </c>
      <c r="BB31">
        <v>660</v>
      </c>
      <c r="BC31">
        <v>380</v>
      </c>
      <c r="BE31" t="s">
        <v>130</v>
      </c>
      <c r="BF31" t="s">
        <v>68</v>
      </c>
      <c r="BG31">
        <v>660</v>
      </c>
      <c r="BH31">
        <v>110</v>
      </c>
      <c r="BJ31" t="s">
        <v>130</v>
      </c>
      <c r="BK31" t="s">
        <v>49</v>
      </c>
      <c r="BL31">
        <v>660</v>
      </c>
      <c r="BM31" s="55">
        <v>5370</v>
      </c>
      <c r="BO31" t="s">
        <v>130</v>
      </c>
      <c r="BP31" t="s">
        <v>132</v>
      </c>
      <c r="BQ31">
        <v>660</v>
      </c>
      <c r="BR31">
        <v>30</v>
      </c>
    </row>
    <row r="32" spans="1:70" ht="16" thickBot="1" x14ac:dyDescent="0.25">
      <c r="A32" s="29" t="s">
        <v>28</v>
      </c>
      <c r="J32" s="23">
        <v>7140</v>
      </c>
      <c r="K32" s="23">
        <v>710</v>
      </c>
      <c r="L32" s="23">
        <v>11080</v>
      </c>
      <c r="M32" s="23">
        <v>10070</v>
      </c>
      <c r="N32" s="30">
        <f t="shared" si="8"/>
        <v>29000</v>
      </c>
      <c r="O32" s="31">
        <f>N32/$N$33</f>
        <v>0.206508580787581</v>
      </c>
      <c r="P32" s="32">
        <f t="shared" si="9"/>
        <v>7250</v>
      </c>
      <c r="AE32" s="56" t="s">
        <v>48</v>
      </c>
      <c r="AF32" s="61" t="s">
        <v>49</v>
      </c>
      <c r="AG32" s="61" t="s">
        <v>50</v>
      </c>
      <c r="AH32" s="62">
        <v>4880</v>
      </c>
      <c r="AJ32" t="s">
        <v>53</v>
      </c>
      <c r="AK32" t="s">
        <v>49</v>
      </c>
      <c r="AL32" t="s">
        <v>54</v>
      </c>
      <c r="AM32">
        <v>190</v>
      </c>
      <c r="AO32" t="s">
        <v>56</v>
      </c>
      <c r="AP32" t="s">
        <v>49</v>
      </c>
      <c r="AQ32" t="s">
        <v>57</v>
      </c>
      <c r="AR32">
        <v>170</v>
      </c>
      <c r="AT32" t="s">
        <v>53</v>
      </c>
      <c r="AU32" t="s">
        <v>49</v>
      </c>
      <c r="AV32">
        <v>650</v>
      </c>
      <c r="AW32" s="55">
        <v>7840</v>
      </c>
      <c r="AZ32" t="s">
        <v>130</v>
      </c>
      <c r="BA32" t="s">
        <v>78</v>
      </c>
      <c r="BB32">
        <v>660</v>
      </c>
      <c r="BC32">
        <v>490</v>
      </c>
      <c r="BE32" t="s">
        <v>130</v>
      </c>
      <c r="BF32" t="s">
        <v>78</v>
      </c>
      <c r="BG32">
        <v>660</v>
      </c>
      <c r="BH32">
        <v>530</v>
      </c>
      <c r="BJ32" t="s">
        <v>130</v>
      </c>
      <c r="BK32" t="s">
        <v>65</v>
      </c>
      <c r="BL32">
        <v>660</v>
      </c>
      <c r="BM32" s="55">
        <v>1020</v>
      </c>
      <c r="BO32" t="s">
        <v>130</v>
      </c>
      <c r="BP32" t="s">
        <v>133</v>
      </c>
      <c r="BQ32">
        <v>660</v>
      </c>
      <c r="BR32">
        <v>30</v>
      </c>
    </row>
    <row r="33" spans="1:70" ht="16" thickBot="1" x14ac:dyDescent="0.25">
      <c r="A33" s="33" t="s">
        <v>29</v>
      </c>
      <c r="B33" s="34">
        <f t="shared" ref="B33:I33" si="10">SUM(B30:B32)</f>
        <v>0</v>
      </c>
      <c r="C33" s="34">
        <f t="shared" si="10"/>
        <v>0</v>
      </c>
      <c r="D33" s="34">
        <f t="shared" si="10"/>
        <v>0</v>
      </c>
      <c r="E33" s="34">
        <f t="shared" si="10"/>
        <v>0</v>
      </c>
      <c r="F33" s="34">
        <f t="shared" si="10"/>
        <v>0</v>
      </c>
      <c r="G33" s="34">
        <f t="shared" si="10"/>
        <v>0</v>
      </c>
      <c r="H33" s="34">
        <f t="shared" si="10"/>
        <v>0</v>
      </c>
      <c r="I33" s="34">
        <f t="shared" si="10"/>
        <v>0</v>
      </c>
      <c r="J33" s="34">
        <f>SUM(J30:J32)</f>
        <v>36260</v>
      </c>
      <c r="K33" s="34">
        <f t="shared" ref="K33:L33" si="11">SUM(K30:K32)</f>
        <v>22170</v>
      </c>
      <c r="L33" s="34">
        <f t="shared" si="11"/>
        <v>38180</v>
      </c>
      <c r="M33" s="35">
        <f>SUM(M30:M32)</f>
        <v>43820</v>
      </c>
      <c r="N33" s="36">
        <f>SUM(B33:M33)</f>
        <v>140430</v>
      </c>
      <c r="O33" s="50">
        <f>SUM(O30:O32)</f>
        <v>1</v>
      </c>
      <c r="P33" s="28">
        <f>SUM(P30:P32)</f>
        <v>35107.5</v>
      </c>
      <c r="AE33" s="53" t="s">
        <v>48</v>
      </c>
      <c r="AF33" s="53" t="s">
        <v>49</v>
      </c>
      <c r="AG33" s="53" t="s">
        <v>52</v>
      </c>
      <c r="AH33" s="54">
        <v>3810</v>
      </c>
      <c r="AJ33" t="s">
        <v>53</v>
      </c>
      <c r="AK33" t="s">
        <v>49</v>
      </c>
      <c r="AL33" t="s">
        <v>55</v>
      </c>
      <c r="AM33" s="55">
        <v>8610</v>
      </c>
      <c r="AO33" t="s">
        <v>48</v>
      </c>
      <c r="AP33" t="s">
        <v>82</v>
      </c>
      <c r="AQ33" t="s">
        <v>51</v>
      </c>
      <c r="AR33">
        <v>23</v>
      </c>
      <c r="AT33" t="s">
        <v>53</v>
      </c>
      <c r="AU33" t="s">
        <v>65</v>
      </c>
      <c r="AV33">
        <v>650</v>
      </c>
      <c r="AW33">
        <v>110</v>
      </c>
      <c r="AZ33" t="s">
        <v>130</v>
      </c>
      <c r="BA33" t="s">
        <v>78</v>
      </c>
      <c r="BB33">
        <v>660</v>
      </c>
      <c r="BC33">
        <v>490</v>
      </c>
      <c r="BE33" t="s">
        <v>130</v>
      </c>
      <c r="BF33" t="s">
        <v>78</v>
      </c>
      <c r="BG33">
        <v>660</v>
      </c>
      <c r="BH33">
        <v>200</v>
      </c>
      <c r="BJ33" t="s">
        <v>130</v>
      </c>
      <c r="BK33" t="s">
        <v>78</v>
      </c>
      <c r="BL33">
        <v>660</v>
      </c>
      <c r="BM33">
        <v>420</v>
      </c>
      <c r="BO33" t="s">
        <v>130</v>
      </c>
      <c r="BP33" t="s">
        <v>49</v>
      </c>
      <c r="BQ33">
        <v>660</v>
      </c>
      <c r="BR33" s="55">
        <v>2550</v>
      </c>
    </row>
    <row r="34" spans="1:70" x14ac:dyDescent="0.2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8"/>
      <c r="P34" s="23"/>
      <c r="AE34" s="56" t="s">
        <v>48</v>
      </c>
      <c r="AF34" s="56" t="s">
        <v>49</v>
      </c>
      <c r="AG34" s="56" t="s">
        <v>51</v>
      </c>
      <c r="AH34" s="57">
        <v>2600</v>
      </c>
      <c r="AJ34" t="s">
        <v>53</v>
      </c>
      <c r="AK34" t="s">
        <v>65</v>
      </c>
      <c r="AL34" t="s">
        <v>54</v>
      </c>
      <c r="AM34">
        <v>80</v>
      </c>
      <c r="AO34" t="s">
        <v>48</v>
      </c>
      <c r="AP34" t="s">
        <v>83</v>
      </c>
      <c r="AQ34" t="s">
        <v>51</v>
      </c>
      <c r="AR34">
        <v>4</v>
      </c>
      <c r="AT34" t="s">
        <v>53</v>
      </c>
      <c r="AU34" t="s">
        <v>65</v>
      </c>
      <c r="AV34">
        <v>650</v>
      </c>
      <c r="AW34" s="55">
        <v>2980</v>
      </c>
      <c r="AZ34" t="s">
        <v>130</v>
      </c>
      <c r="BA34" t="s">
        <v>78</v>
      </c>
      <c r="BB34">
        <v>660</v>
      </c>
      <c r="BC34">
        <v>570</v>
      </c>
      <c r="BE34" t="s">
        <v>130</v>
      </c>
      <c r="BF34" t="s">
        <v>78</v>
      </c>
      <c r="BG34">
        <v>660</v>
      </c>
      <c r="BH34">
        <v>330</v>
      </c>
      <c r="BJ34" t="s">
        <v>130</v>
      </c>
      <c r="BK34" t="s">
        <v>131</v>
      </c>
      <c r="BL34">
        <v>660</v>
      </c>
      <c r="BM34">
        <v>31</v>
      </c>
      <c r="BO34" t="s">
        <v>130</v>
      </c>
      <c r="BP34" t="s">
        <v>78</v>
      </c>
      <c r="BQ34">
        <v>660</v>
      </c>
      <c r="BR34">
        <v>590</v>
      </c>
    </row>
    <row r="35" spans="1:70" ht="16" thickBot="1" x14ac:dyDescent="0.25">
      <c r="AE35" s="53" t="s">
        <v>53</v>
      </c>
      <c r="AF35" s="53" t="s">
        <v>49</v>
      </c>
      <c r="AG35" s="53" t="s">
        <v>55</v>
      </c>
      <c r="AH35" s="54">
        <v>5010</v>
      </c>
      <c r="AJ35" t="s">
        <v>53</v>
      </c>
      <c r="AK35" t="s">
        <v>65</v>
      </c>
      <c r="AL35" t="s">
        <v>55</v>
      </c>
      <c r="AM35" s="55">
        <v>2380</v>
      </c>
      <c r="AO35" t="s">
        <v>48</v>
      </c>
      <c r="AP35" t="s">
        <v>66</v>
      </c>
      <c r="AQ35" t="s">
        <v>51</v>
      </c>
      <c r="AR35" s="55">
        <v>1296</v>
      </c>
      <c r="AS35" s="55"/>
      <c r="AT35" t="s">
        <v>53</v>
      </c>
      <c r="AU35" t="s">
        <v>65</v>
      </c>
      <c r="AV35">
        <v>650</v>
      </c>
      <c r="AW35">
        <v>120</v>
      </c>
      <c r="AZ35" t="s">
        <v>130</v>
      </c>
      <c r="BA35" t="s">
        <v>78</v>
      </c>
      <c r="BB35">
        <v>660</v>
      </c>
      <c r="BC35">
        <v>410</v>
      </c>
      <c r="BE35" t="s">
        <v>130</v>
      </c>
      <c r="BF35" t="s">
        <v>78</v>
      </c>
      <c r="BG35">
        <v>660</v>
      </c>
      <c r="BH35">
        <v>400</v>
      </c>
      <c r="BJ35" t="s">
        <v>130</v>
      </c>
      <c r="BK35" t="s">
        <v>132</v>
      </c>
      <c r="BL35">
        <v>660</v>
      </c>
      <c r="BM35">
        <v>31</v>
      </c>
      <c r="BO35" t="s">
        <v>130</v>
      </c>
      <c r="BP35" t="s">
        <v>131</v>
      </c>
      <c r="BQ35">
        <v>660</v>
      </c>
      <c r="BR35">
        <v>31</v>
      </c>
    </row>
    <row r="36" spans="1:70" ht="16" thickBot="1" x14ac:dyDescent="0.25">
      <c r="A36" s="25" t="s">
        <v>30</v>
      </c>
      <c r="B36" s="39">
        <v>42370</v>
      </c>
      <c r="C36" s="39">
        <v>42401</v>
      </c>
      <c r="D36" s="39">
        <v>42430</v>
      </c>
      <c r="E36" s="39">
        <v>42461</v>
      </c>
      <c r="F36" s="39">
        <v>42491</v>
      </c>
      <c r="G36" s="39">
        <v>42522</v>
      </c>
      <c r="H36" s="39">
        <v>42552</v>
      </c>
      <c r="I36" s="39">
        <v>42583</v>
      </c>
      <c r="J36" s="39">
        <v>42614</v>
      </c>
      <c r="K36" s="39">
        <v>42644</v>
      </c>
      <c r="L36" s="39">
        <v>42675</v>
      </c>
      <c r="M36" s="39">
        <v>42705</v>
      </c>
      <c r="N36" s="25" t="s">
        <v>23</v>
      </c>
      <c r="O36" s="28" t="s">
        <v>24</v>
      </c>
      <c r="P36" s="28" t="s">
        <v>25</v>
      </c>
      <c r="AE36" s="56" t="s">
        <v>48</v>
      </c>
      <c r="AF36" s="56" t="s">
        <v>82</v>
      </c>
      <c r="AG36" s="56" t="s">
        <v>50</v>
      </c>
      <c r="AH36" s="56">
        <v>24</v>
      </c>
      <c r="AJ36" t="s">
        <v>53</v>
      </c>
      <c r="AK36" t="s">
        <v>72</v>
      </c>
      <c r="AL36" t="s">
        <v>76</v>
      </c>
      <c r="AM36" s="55">
        <v>3970</v>
      </c>
      <c r="AO36" t="s">
        <v>48</v>
      </c>
      <c r="AP36" t="s">
        <v>67</v>
      </c>
      <c r="AQ36" t="s">
        <v>51</v>
      </c>
      <c r="AR36">
        <v>182</v>
      </c>
      <c r="AT36" t="s">
        <v>53</v>
      </c>
      <c r="AU36" t="s">
        <v>65</v>
      </c>
      <c r="AV36">
        <v>650</v>
      </c>
      <c r="AW36" s="55">
        <v>2340</v>
      </c>
      <c r="AZ36" t="s">
        <v>130</v>
      </c>
      <c r="BA36" t="s">
        <v>78</v>
      </c>
      <c r="BB36">
        <v>660</v>
      </c>
      <c r="BC36">
        <v>380</v>
      </c>
      <c r="BE36" t="s">
        <v>130</v>
      </c>
      <c r="BF36" t="s">
        <v>78</v>
      </c>
      <c r="BG36">
        <v>660</v>
      </c>
      <c r="BH36">
        <v>620</v>
      </c>
      <c r="BJ36" t="s">
        <v>130</v>
      </c>
      <c r="BK36" t="s">
        <v>133</v>
      </c>
      <c r="BL36">
        <v>660</v>
      </c>
      <c r="BM36">
        <v>31</v>
      </c>
      <c r="BO36" t="s">
        <v>130</v>
      </c>
      <c r="BP36" t="s">
        <v>132</v>
      </c>
      <c r="BQ36">
        <v>660</v>
      </c>
      <c r="BR36">
        <v>31</v>
      </c>
    </row>
    <row r="37" spans="1:70" x14ac:dyDescent="0.2">
      <c r="A37" s="29" t="s">
        <v>37</v>
      </c>
      <c r="B37">
        <v>14340</v>
      </c>
      <c r="C37">
        <v>10020</v>
      </c>
      <c r="D37">
        <v>16970</v>
      </c>
      <c r="E37">
        <v>14980</v>
      </c>
      <c r="F37">
        <v>20150</v>
      </c>
      <c r="G37">
        <v>7970</v>
      </c>
      <c r="H37">
        <v>11700</v>
      </c>
      <c r="I37">
        <v>16580</v>
      </c>
      <c r="J37">
        <v>14490</v>
      </c>
      <c r="K37">
        <v>16810</v>
      </c>
      <c r="L37" s="23">
        <v>23430</v>
      </c>
      <c r="M37" s="23">
        <v>15930</v>
      </c>
      <c r="N37" s="30">
        <f>SUM(B37:M37)</f>
        <v>183370</v>
      </c>
      <c r="O37" s="40">
        <f>N37/$N$40</f>
        <v>0.49517971429342983</v>
      </c>
      <c r="P37" s="32">
        <f>SUM(B37:M37)/COUNT(B37:M37)</f>
        <v>15280.833333333334</v>
      </c>
      <c r="AE37" s="53" t="s">
        <v>48</v>
      </c>
      <c r="AF37" s="53" t="s">
        <v>82</v>
      </c>
      <c r="AG37" s="53" t="s">
        <v>52</v>
      </c>
      <c r="AH37" s="63">
        <v>10</v>
      </c>
      <c r="AJ37" t="s">
        <v>48</v>
      </c>
      <c r="AK37" t="s">
        <v>78</v>
      </c>
      <c r="AL37" t="s">
        <v>51</v>
      </c>
      <c r="AM37">
        <v>44</v>
      </c>
      <c r="AO37" t="s">
        <v>48</v>
      </c>
      <c r="AP37" t="s">
        <v>70</v>
      </c>
      <c r="AQ37" t="s">
        <v>51</v>
      </c>
      <c r="AR37">
        <v>22</v>
      </c>
      <c r="AT37" t="s">
        <v>53</v>
      </c>
      <c r="AU37" t="s">
        <v>65</v>
      </c>
      <c r="AV37">
        <v>650</v>
      </c>
      <c r="AW37">
        <v>230</v>
      </c>
      <c r="AZ37" t="s">
        <v>130</v>
      </c>
      <c r="BA37" t="s">
        <v>78</v>
      </c>
      <c r="BB37">
        <v>660</v>
      </c>
      <c r="BC37">
        <v>320</v>
      </c>
      <c r="BE37" t="s">
        <v>130</v>
      </c>
      <c r="BF37" t="s">
        <v>78</v>
      </c>
      <c r="BG37">
        <v>660</v>
      </c>
      <c r="BH37">
        <v>230</v>
      </c>
      <c r="BJ37" t="s">
        <v>130</v>
      </c>
      <c r="BK37" t="s">
        <v>49</v>
      </c>
      <c r="BL37">
        <v>660</v>
      </c>
      <c r="BM37" s="55">
        <v>3140</v>
      </c>
      <c r="BO37" t="s">
        <v>130</v>
      </c>
      <c r="BP37" t="s">
        <v>133</v>
      </c>
      <c r="BQ37">
        <v>660</v>
      </c>
      <c r="BR37">
        <v>31</v>
      </c>
    </row>
    <row r="38" spans="1:70" x14ac:dyDescent="0.2">
      <c r="A38" s="29" t="s">
        <v>27</v>
      </c>
      <c r="B38">
        <v>11170</v>
      </c>
      <c r="C38">
        <v>7740</v>
      </c>
      <c r="D38">
        <v>9190</v>
      </c>
      <c r="E38">
        <v>7560</v>
      </c>
      <c r="F38">
        <v>8440</v>
      </c>
      <c r="G38">
        <v>3730</v>
      </c>
      <c r="H38">
        <v>7050</v>
      </c>
      <c r="I38">
        <v>8640</v>
      </c>
      <c r="J38">
        <v>9250</v>
      </c>
      <c r="K38">
        <v>9190</v>
      </c>
      <c r="L38" s="23">
        <v>11940</v>
      </c>
      <c r="M38" s="23">
        <v>10020</v>
      </c>
      <c r="N38" s="30">
        <f t="shared" ref="N38:N39" si="12">SUM(B38:M38)</f>
        <v>103920</v>
      </c>
      <c r="O38" s="40">
        <f>N38/$N$40</f>
        <v>0.28062974264805163</v>
      </c>
      <c r="P38" s="32">
        <f t="shared" ref="P38:P39" si="13">SUM(B38:M38)/COUNT(B38:M38)</f>
        <v>8660</v>
      </c>
      <c r="AE38" s="56" t="s">
        <v>48</v>
      </c>
      <c r="AF38" s="56" t="s">
        <v>82</v>
      </c>
      <c r="AG38" s="56" t="s">
        <v>51</v>
      </c>
      <c r="AH38" s="56">
        <v>248</v>
      </c>
      <c r="AJ38" t="s">
        <v>53</v>
      </c>
      <c r="AK38" t="s">
        <v>78</v>
      </c>
      <c r="AL38" t="s">
        <v>55</v>
      </c>
      <c r="AM38">
        <v>780</v>
      </c>
      <c r="AO38" t="s">
        <v>48</v>
      </c>
      <c r="AP38" t="s">
        <v>84</v>
      </c>
      <c r="AQ38" t="s">
        <v>51</v>
      </c>
      <c r="AR38">
        <v>16</v>
      </c>
      <c r="AT38" t="s">
        <v>53</v>
      </c>
      <c r="AU38" t="s">
        <v>65</v>
      </c>
      <c r="AV38">
        <v>650</v>
      </c>
      <c r="AW38" s="55">
        <v>1970</v>
      </c>
      <c r="AZ38" t="s">
        <v>130</v>
      </c>
      <c r="BA38" t="s">
        <v>78</v>
      </c>
      <c r="BB38">
        <v>660</v>
      </c>
      <c r="BC38">
        <v>70</v>
      </c>
      <c r="BE38" t="s">
        <v>130</v>
      </c>
      <c r="BF38" t="s">
        <v>78</v>
      </c>
      <c r="BG38">
        <v>660</v>
      </c>
      <c r="BH38">
        <v>380</v>
      </c>
      <c r="BJ38" t="s">
        <v>130</v>
      </c>
      <c r="BK38" t="s">
        <v>78</v>
      </c>
      <c r="BL38">
        <v>660</v>
      </c>
      <c r="BM38">
        <v>530</v>
      </c>
      <c r="BO38" t="s">
        <v>130</v>
      </c>
      <c r="BP38" t="s">
        <v>49</v>
      </c>
      <c r="BQ38">
        <v>660</v>
      </c>
      <c r="BR38" s="55">
        <v>5090</v>
      </c>
    </row>
    <row r="39" spans="1:70" ht="16" thickBot="1" x14ac:dyDescent="0.25">
      <c r="A39" s="29" t="s">
        <v>28</v>
      </c>
      <c r="B39">
        <v>8130</v>
      </c>
      <c r="C39">
        <v>8530</v>
      </c>
      <c r="D39">
        <v>8630</v>
      </c>
      <c r="E39">
        <v>6780</v>
      </c>
      <c r="F39">
        <v>6250</v>
      </c>
      <c r="G39">
        <v>7420</v>
      </c>
      <c r="H39">
        <v>3720</v>
      </c>
      <c r="I39">
        <v>8800</v>
      </c>
      <c r="J39">
        <v>3830</v>
      </c>
      <c r="K39">
        <v>5840</v>
      </c>
      <c r="L39" s="23">
        <v>6570</v>
      </c>
      <c r="M39" s="23">
        <v>8520</v>
      </c>
      <c r="N39" s="30">
        <f t="shared" si="12"/>
        <v>83020</v>
      </c>
      <c r="O39" s="40">
        <f>N39/$N$40</f>
        <v>0.22419054305851854</v>
      </c>
      <c r="P39" s="32">
        <f t="shared" si="13"/>
        <v>6918.333333333333</v>
      </c>
      <c r="AE39" s="53" t="s">
        <v>48</v>
      </c>
      <c r="AF39" s="53" t="s">
        <v>85</v>
      </c>
      <c r="AG39" s="53" t="s">
        <v>52</v>
      </c>
      <c r="AH39" s="53">
        <v>1</v>
      </c>
      <c r="AJ39" t="s">
        <v>48</v>
      </c>
      <c r="AK39" t="s">
        <v>49</v>
      </c>
      <c r="AL39" t="s">
        <v>51</v>
      </c>
      <c r="AM39" s="55">
        <v>2810</v>
      </c>
      <c r="AO39" t="s">
        <v>48</v>
      </c>
      <c r="AP39" t="s">
        <v>75</v>
      </c>
      <c r="AQ39" t="s">
        <v>51</v>
      </c>
      <c r="AR39">
        <v>595</v>
      </c>
      <c r="AT39" t="s">
        <v>53</v>
      </c>
      <c r="AU39" t="s">
        <v>65</v>
      </c>
      <c r="AV39">
        <v>650</v>
      </c>
      <c r="AW39">
        <v>40</v>
      </c>
      <c r="AZ39" t="s">
        <v>130</v>
      </c>
      <c r="BA39" t="s">
        <v>133</v>
      </c>
      <c r="BB39">
        <v>660</v>
      </c>
      <c r="BC39">
        <v>31</v>
      </c>
      <c r="BE39" t="s">
        <v>130</v>
      </c>
      <c r="BF39" t="s">
        <v>78</v>
      </c>
      <c r="BG39">
        <v>660</v>
      </c>
      <c r="BH39">
        <v>220</v>
      </c>
      <c r="BJ39" t="s">
        <v>130</v>
      </c>
      <c r="BK39" t="s">
        <v>131</v>
      </c>
      <c r="BL39">
        <v>660</v>
      </c>
      <c r="BM39">
        <v>30</v>
      </c>
      <c r="BO39" t="s">
        <v>130</v>
      </c>
      <c r="BP39" t="s">
        <v>65</v>
      </c>
      <c r="BQ39">
        <v>660</v>
      </c>
      <c r="BR39">
        <v>990</v>
      </c>
    </row>
    <row r="40" spans="1:70" ht="16" thickBot="1" x14ac:dyDescent="0.25">
      <c r="A40" s="33" t="s">
        <v>29</v>
      </c>
      <c r="B40" s="36">
        <f t="shared" ref="B40:M40" si="14">SUM(B37:B39)</f>
        <v>33640</v>
      </c>
      <c r="C40" s="36">
        <f t="shared" si="14"/>
        <v>26290</v>
      </c>
      <c r="D40" s="36">
        <f t="shared" si="14"/>
        <v>34790</v>
      </c>
      <c r="E40" s="36">
        <f t="shared" si="14"/>
        <v>29320</v>
      </c>
      <c r="F40" s="36">
        <f t="shared" si="14"/>
        <v>34840</v>
      </c>
      <c r="G40" s="36">
        <f t="shared" si="14"/>
        <v>19120</v>
      </c>
      <c r="H40" s="36">
        <f t="shared" si="14"/>
        <v>22470</v>
      </c>
      <c r="I40" s="36">
        <f t="shared" si="14"/>
        <v>34020</v>
      </c>
      <c r="J40" s="36">
        <f t="shared" si="14"/>
        <v>27570</v>
      </c>
      <c r="K40" s="36">
        <f t="shared" si="14"/>
        <v>31840</v>
      </c>
      <c r="L40" s="36">
        <f t="shared" si="14"/>
        <v>41940</v>
      </c>
      <c r="M40" s="36">
        <f t="shared" si="14"/>
        <v>34470</v>
      </c>
      <c r="N40" s="36">
        <f>SUM(B40:M40)</f>
        <v>370310</v>
      </c>
      <c r="O40" s="41">
        <f>SUM(O37:O39)</f>
        <v>1</v>
      </c>
      <c r="P40" s="36">
        <f>SUM(P37:P39)</f>
        <v>30859.166666666668</v>
      </c>
      <c r="AE40" s="56" t="s">
        <v>48</v>
      </c>
      <c r="AF40" s="56" t="s">
        <v>85</v>
      </c>
      <c r="AG40" s="56" t="s">
        <v>51</v>
      </c>
      <c r="AH40" s="56">
        <v>9</v>
      </c>
      <c r="AJ40" t="s">
        <v>53</v>
      </c>
      <c r="AK40" t="s">
        <v>49</v>
      </c>
      <c r="AL40" t="s">
        <v>54</v>
      </c>
      <c r="AM40">
        <v>280</v>
      </c>
      <c r="AO40" t="s">
        <v>48</v>
      </c>
      <c r="AP40" t="s">
        <v>77</v>
      </c>
      <c r="AQ40" t="s">
        <v>51</v>
      </c>
      <c r="AR40" s="55">
        <v>1230</v>
      </c>
      <c r="AS40" s="55"/>
      <c r="AT40" t="s">
        <v>53</v>
      </c>
      <c r="AU40" t="s">
        <v>65</v>
      </c>
      <c r="AV40">
        <v>650</v>
      </c>
      <c r="AW40" s="55">
        <v>2310</v>
      </c>
      <c r="AZ40" t="s">
        <v>130</v>
      </c>
      <c r="BA40" t="s">
        <v>133</v>
      </c>
      <c r="BB40">
        <v>660</v>
      </c>
      <c r="BC40">
        <v>28</v>
      </c>
      <c r="BE40" t="s">
        <v>130</v>
      </c>
      <c r="BF40" t="s">
        <v>78</v>
      </c>
      <c r="BG40">
        <v>660</v>
      </c>
      <c r="BH40">
        <v>520</v>
      </c>
      <c r="BJ40" t="s">
        <v>130</v>
      </c>
      <c r="BK40" t="s">
        <v>132</v>
      </c>
      <c r="BL40">
        <v>660</v>
      </c>
      <c r="BM40">
        <v>30</v>
      </c>
      <c r="BO40" t="s">
        <v>130</v>
      </c>
      <c r="BP40" t="s">
        <v>78</v>
      </c>
      <c r="BQ40">
        <v>660</v>
      </c>
      <c r="BR40">
        <v>390</v>
      </c>
    </row>
    <row r="41" spans="1:70" x14ac:dyDescent="0.2">
      <c r="B41" s="31">
        <f t="shared" ref="B41:L41" si="15">SUM(B38:B39)/B40</f>
        <v>0.57372175980975026</v>
      </c>
      <c r="C41" s="31">
        <f t="shared" si="15"/>
        <v>0.61886648915937614</v>
      </c>
      <c r="D41" s="31">
        <f t="shared" si="15"/>
        <v>0.51221615406726073</v>
      </c>
      <c r="E41" s="31">
        <f t="shared" si="15"/>
        <v>0.48908594815825374</v>
      </c>
      <c r="F41" s="31">
        <f t="shared" si="15"/>
        <v>0.42164179104477612</v>
      </c>
      <c r="G41" s="31">
        <f t="shared" si="15"/>
        <v>0.58315899581589958</v>
      </c>
      <c r="H41" s="31">
        <f t="shared" si="15"/>
        <v>0.47930574098798395</v>
      </c>
      <c r="I41" s="31">
        <f t="shared" si="15"/>
        <v>0.51263962375073491</v>
      </c>
      <c r="J41" s="31">
        <f t="shared" si="15"/>
        <v>0.47442872687704024</v>
      </c>
      <c r="K41" s="31">
        <f t="shared" si="15"/>
        <v>0.47204773869346733</v>
      </c>
      <c r="L41" s="31">
        <f t="shared" si="15"/>
        <v>0.44134477825464952</v>
      </c>
      <c r="M41" s="31">
        <f>SUM(M38:M39)/M40</f>
        <v>0.53785900783289819</v>
      </c>
      <c r="O41" t="s">
        <v>31</v>
      </c>
      <c r="AE41" s="53" t="s">
        <v>48</v>
      </c>
      <c r="AF41" s="53" t="s">
        <v>83</v>
      </c>
      <c r="AG41" s="53" t="s">
        <v>50</v>
      </c>
      <c r="AH41" s="53">
        <v>3</v>
      </c>
      <c r="AJ41" t="s">
        <v>53</v>
      </c>
      <c r="AK41" t="s">
        <v>49</v>
      </c>
      <c r="AL41" t="s">
        <v>55</v>
      </c>
      <c r="AM41" s="55">
        <v>5730</v>
      </c>
      <c r="AO41" t="s">
        <v>48</v>
      </c>
      <c r="AP41" t="s">
        <v>80</v>
      </c>
      <c r="AQ41" t="s">
        <v>51</v>
      </c>
      <c r="AR41" s="55">
        <v>5980</v>
      </c>
      <c r="AS41" s="55"/>
      <c r="AT41" t="s">
        <v>53</v>
      </c>
      <c r="AU41" t="s">
        <v>65</v>
      </c>
      <c r="AV41">
        <v>650</v>
      </c>
      <c r="AW41">
        <v>290</v>
      </c>
      <c r="AZ41" t="s">
        <v>130</v>
      </c>
      <c r="BA41" t="s">
        <v>133</v>
      </c>
      <c r="BB41">
        <v>660</v>
      </c>
      <c r="BC41">
        <v>31</v>
      </c>
      <c r="BE41" t="s">
        <v>130</v>
      </c>
      <c r="BF41" t="s">
        <v>133</v>
      </c>
      <c r="BG41">
        <v>660</v>
      </c>
      <c r="BH41">
        <v>31</v>
      </c>
      <c r="BJ41" t="s">
        <v>130</v>
      </c>
      <c r="BK41" t="s">
        <v>133</v>
      </c>
      <c r="BL41">
        <v>660</v>
      </c>
      <c r="BM41">
        <v>30</v>
      </c>
      <c r="BO41" t="s">
        <v>130</v>
      </c>
      <c r="BP41" t="s">
        <v>131</v>
      </c>
      <c r="BQ41">
        <v>660</v>
      </c>
      <c r="BR41">
        <v>30</v>
      </c>
    </row>
    <row r="42" spans="1:70" ht="16" thickBot="1" x14ac:dyDescent="0.25">
      <c r="AE42" s="56" t="s">
        <v>48</v>
      </c>
      <c r="AF42" s="56" t="s">
        <v>83</v>
      </c>
      <c r="AG42" s="56" t="s">
        <v>52</v>
      </c>
      <c r="AH42" s="56">
        <v>1</v>
      </c>
      <c r="AJ42" t="s">
        <v>56</v>
      </c>
      <c r="AK42" t="s">
        <v>49</v>
      </c>
      <c r="AL42" t="s">
        <v>57</v>
      </c>
      <c r="AM42">
        <v>350</v>
      </c>
      <c r="AO42" t="s">
        <v>48</v>
      </c>
      <c r="AP42" t="s">
        <v>86</v>
      </c>
      <c r="AQ42" t="s">
        <v>51</v>
      </c>
      <c r="AR42">
        <v>2</v>
      </c>
      <c r="AT42" t="s">
        <v>53</v>
      </c>
      <c r="AU42" t="s">
        <v>65</v>
      </c>
      <c r="AV42">
        <v>650</v>
      </c>
      <c r="AW42">
        <v>960</v>
      </c>
      <c r="AZ42" t="s">
        <v>130</v>
      </c>
      <c r="BA42" t="s">
        <v>133</v>
      </c>
      <c r="BB42">
        <v>660</v>
      </c>
      <c r="BC42">
        <v>30</v>
      </c>
      <c r="BE42" t="s">
        <v>130</v>
      </c>
      <c r="BF42" t="s">
        <v>133</v>
      </c>
      <c r="BG42">
        <v>660</v>
      </c>
      <c r="BH42">
        <v>28</v>
      </c>
      <c r="BJ42" t="s">
        <v>130</v>
      </c>
      <c r="BK42" t="s">
        <v>49</v>
      </c>
      <c r="BL42">
        <v>660</v>
      </c>
      <c r="BM42" s="55">
        <v>6830</v>
      </c>
      <c r="BO42" t="s">
        <v>130</v>
      </c>
      <c r="BP42" t="s">
        <v>132</v>
      </c>
      <c r="BQ42">
        <v>660</v>
      </c>
      <c r="BR42">
        <v>30</v>
      </c>
    </row>
    <row r="43" spans="1:70" ht="16" thickBot="1" x14ac:dyDescent="0.25">
      <c r="A43" s="25" t="s">
        <v>32</v>
      </c>
      <c r="B43" s="39">
        <v>42736</v>
      </c>
      <c r="C43" s="39">
        <v>42767</v>
      </c>
      <c r="D43" s="39">
        <v>42795</v>
      </c>
      <c r="E43" s="39">
        <v>42826</v>
      </c>
      <c r="F43" s="39">
        <v>42856</v>
      </c>
      <c r="G43" s="39">
        <v>42887</v>
      </c>
      <c r="H43" s="39">
        <v>42917</v>
      </c>
      <c r="I43" s="39">
        <v>42948</v>
      </c>
      <c r="J43" s="39">
        <v>42979</v>
      </c>
      <c r="K43" s="39">
        <v>43009</v>
      </c>
      <c r="L43" s="39">
        <v>43040</v>
      </c>
      <c r="M43" s="39">
        <v>43070</v>
      </c>
      <c r="N43" s="25" t="s">
        <v>23</v>
      </c>
      <c r="O43" s="28" t="s">
        <v>24</v>
      </c>
      <c r="P43" s="28" t="s">
        <v>25</v>
      </c>
      <c r="AE43" s="53" t="s">
        <v>48</v>
      </c>
      <c r="AF43" s="53" t="s">
        <v>83</v>
      </c>
      <c r="AG43" s="53" t="s">
        <v>51</v>
      </c>
      <c r="AH43" s="53">
        <v>13</v>
      </c>
      <c r="AJ43" t="s">
        <v>56</v>
      </c>
      <c r="AK43" t="s">
        <v>49</v>
      </c>
      <c r="AL43" t="s">
        <v>69</v>
      </c>
      <c r="AM43">
        <v>110</v>
      </c>
      <c r="AO43" t="s">
        <v>48</v>
      </c>
      <c r="AP43" t="s">
        <v>87</v>
      </c>
      <c r="AQ43" t="s">
        <v>51</v>
      </c>
      <c r="AR43">
        <v>20</v>
      </c>
      <c r="AT43" t="s">
        <v>53</v>
      </c>
      <c r="AU43" t="s">
        <v>65</v>
      </c>
      <c r="AV43">
        <v>650</v>
      </c>
      <c r="AW43">
        <v>60</v>
      </c>
      <c r="AZ43" t="s">
        <v>130</v>
      </c>
      <c r="BA43" t="s">
        <v>133</v>
      </c>
      <c r="BB43">
        <v>660</v>
      </c>
      <c r="BC43">
        <v>31</v>
      </c>
      <c r="BE43" t="s">
        <v>130</v>
      </c>
      <c r="BF43" t="s">
        <v>133</v>
      </c>
      <c r="BG43">
        <v>660</v>
      </c>
      <c r="BH43">
        <v>31</v>
      </c>
      <c r="BJ43" t="s">
        <v>130</v>
      </c>
      <c r="BK43" t="s">
        <v>65</v>
      </c>
      <c r="BL43">
        <v>660</v>
      </c>
      <c r="BM43" s="55">
        <v>1220</v>
      </c>
      <c r="BO43" t="s">
        <v>130</v>
      </c>
      <c r="BP43" t="s">
        <v>133</v>
      </c>
      <c r="BQ43">
        <v>660</v>
      </c>
      <c r="BR43">
        <v>30</v>
      </c>
    </row>
    <row r="44" spans="1:70" x14ac:dyDescent="0.2">
      <c r="A44" s="29" t="s">
        <v>37</v>
      </c>
      <c r="B44">
        <v>14480</v>
      </c>
      <c r="C44">
        <v>15370</v>
      </c>
      <c r="D44">
        <v>12180</v>
      </c>
      <c r="E44">
        <v>15860</v>
      </c>
      <c r="F44">
        <v>21000</v>
      </c>
      <c r="G44">
        <v>14330</v>
      </c>
      <c r="H44">
        <v>15440</v>
      </c>
      <c r="I44">
        <v>18120</v>
      </c>
      <c r="J44">
        <v>12870</v>
      </c>
      <c r="K44">
        <v>21780</v>
      </c>
      <c r="L44" s="23">
        <v>14980</v>
      </c>
      <c r="M44" s="23">
        <v>16460</v>
      </c>
      <c r="N44" s="30">
        <f>SUM(B44:M44)</f>
        <v>192870</v>
      </c>
      <c r="O44" s="40">
        <f>N44/$N$47</f>
        <v>0.50242263207252269</v>
      </c>
      <c r="P44" s="32">
        <f>SUM(B44:M44)/COUNT(B44:M44)</f>
        <v>16072.5</v>
      </c>
      <c r="AE44" s="56" t="s">
        <v>48</v>
      </c>
      <c r="AF44" s="56" t="s">
        <v>66</v>
      </c>
      <c r="AG44" s="56" t="s">
        <v>52</v>
      </c>
      <c r="AH44" s="56">
        <v>48</v>
      </c>
      <c r="AJ44" t="s">
        <v>48</v>
      </c>
      <c r="AK44" t="s">
        <v>60</v>
      </c>
      <c r="AL44" t="s">
        <v>51</v>
      </c>
      <c r="AM44" s="55">
        <v>4870</v>
      </c>
      <c r="AO44" t="s">
        <v>48</v>
      </c>
      <c r="AP44" t="s">
        <v>88</v>
      </c>
      <c r="AQ44" t="s">
        <v>51</v>
      </c>
      <c r="AR44">
        <v>1</v>
      </c>
      <c r="AT44" t="s">
        <v>53</v>
      </c>
      <c r="AU44" t="s">
        <v>65</v>
      </c>
      <c r="AV44">
        <v>650</v>
      </c>
      <c r="AW44">
        <v>120</v>
      </c>
      <c r="AZ44" t="s">
        <v>130</v>
      </c>
      <c r="BA44" t="s">
        <v>133</v>
      </c>
      <c r="BB44">
        <v>660</v>
      </c>
      <c r="BC44">
        <v>30</v>
      </c>
      <c r="BE44" t="s">
        <v>130</v>
      </c>
      <c r="BF44" t="s">
        <v>133</v>
      </c>
      <c r="BG44">
        <v>660</v>
      </c>
      <c r="BH44">
        <v>30</v>
      </c>
      <c r="BJ44" t="s">
        <v>130</v>
      </c>
      <c r="BK44" t="s">
        <v>78</v>
      </c>
      <c r="BL44">
        <v>660</v>
      </c>
      <c r="BM44">
        <v>610</v>
      </c>
      <c r="BO44" t="s">
        <v>130</v>
      </c>
      <c r="BP44" t="s">
        <v>49</v>
      </c>
      <c r="BQ44">
        <v>660</v>
      </c>
      <c r="BR44">
        <v>690</v>
      </c>
    </row>
    <row r="45" spans="1:70" x14ac:dyDescent="0.2">
      <c r="A45" s="29" t="s">
        <v>27</v>
      </c>
      <c r="B45">
        <v>7620</v>
      </c>
      <c r="C45">
        <v>8150</v>
      </c>
      <c r="D45">
        <v>7130</v>
      </c>
      <c r="E45">
        <v>7710</v>
      </c>
      <c r="F45">
        <v>8970</v>
      </c>
      <c r="G45">
        <v>14330</v>
      </c>
      <c r="H45">
        <v>8780</v>
      </c>
      <c r="I45">
        <v>8030</v>
      </c>
      <c r="J45">
        <v>8650</v>
      </c>
      <c r="K45">
        <v>12060</v>
      </c>
      <c r="L45" s="23">
        <v>8570</v>
      </c>
      <c r="M45" s="23">
        <v>9660</v>
      </c>
      <c r="N45" s="30">
        <f t="shared" ref="N45:N46" si="16">SUM(B45:M45)</f>
        <v>109660</v>
      </c>
      <c r="O45" s="40">
        <f>N45/$N$47</f>
        <v>0.28566218609982286</v>
      </c>
      <c r="P45" s="32">
        <f t="shared" ref="P45:P46" si="17">SUM(B45:M45)/COUNT(B45:M45)</f>
        <v>9138.3333333333339</v>
      </c>
      <c r="AE45" s="53" t="s">
        <v>48</v>
      </c>
      <c r="AF45" s="53" t="s">
        <v>67</v>
      </c>
      <c r="AG45" s="53" t="s">
        <v>50</v>
      </c>
      <c r="AH45" s="53">
        <v>64</v>
      </c>
      <c r="AJ45" t="s">
        <v>48</v>
      </c>
      <c r="AK45" t="s">
        <v>61</v>
      </c>
      <c r="AL45" t="s">
        <v>51</v>
      </c>
      <c r="AM45" s="55">
        <v>3510</v>
      </c>
      <c r="AO45" t="s">
        <v>48</v>
      </c>
      <c r="AP45" t="s">
        <v>89</v>
      </c>
      <c r="AQ45" t="s">
        <v>51</v>
      </c>
      <c r="AR45">
        <v>42</v>
      </c>
      <c r="AT45" t="s">
        <v>53</v>
      </c>
      <c r="AU45" t="s">
        <v>65</v>
      </c>
      <c r="AV45">
        <v>650</v>
      </c>
      <c r="AW45" s="55">
        <v>1440</v>
      </c>
      <c r="AZ45" t="s">
        <v>130</v>
      </c>
      <c r="BA45" t="s">
        <v>133</v>
      </c>
      <c r="BB45">
        <v>660</v>
      </c>
      <c r="BC45">
        <v>31</v>
      </c>
      <c r="BE45" t="s">
        <v>130</v>
      </c>
      <c r="BF45" t="s">
        <v>133</v>
      </c>
      <c r="BG45">
        <v>660</v>
      </c>
      <c r="BH45">
        <v>31</v>
      </c>
      <c r="BJ45" t="s">
        <v>130</v>
      </c>
      <c r="BK45" t="s">
        <v>131</v>
      </c>
      <c r="BL45">
        <v>660</v>
      </c>
      <c r="BM45">
        <v>31</v>
      </c>
      <c r="BO45" t="s">
        <v>130</v>
      </c>
      <c r="BP45" t="s">
        <v>78</v>
      </c>
      <c r="BQ45">
        <v>660</v>
      </c>
      <c r="BR45">
        <v>150</v>
      </c>
    </row>
    <row r="46" spans="1:70" ht="16" thickBot="1" x14ac:dyDescent="0.25">
      <c r="A46" s="29" t="s">
        <v>28</v>
      </c>
      <c r="B46">
        <v>8780</v>
      </c>
      <c r="C46">
        <v>6240</v>
      </c>
      <c r="D46">
        <v>5100</v>
      </c>
      <c r="E46">
        <v>5620</v>
      </c>
      <c r="F46">
        <v>5970</v>
      </c>
      <c r="G46">
        <v>6500</v>
      </c>
      <c r="H46">
        <v>6510</v>
      </c>
      <c r="I46">
        <v>9370</v>
      </c>
      <c r="J46">
        <v>6500</v>
      </c>
      <c r="K46">
        <v>6650</v>
      </c>
      <c r="L46" s="23">
        <v>6500</v>
      </c>
      <c r="M46" s="23">
        <v>7610</v>
      </c>
      <c r="N46" s="30">
        <f t="shared" si="16"/>
        <v>81350</v>
      </c>
      <c r="O46" s="40">
        <f>N46/$N$47</f>
        <v>0.21191518182765448</v>
      </c>
      <c r="P46" s="32">
        <f t="shared" si="17"/>
        <v>6779.166666666667</v>
      </c>
      <c r="AE46" s="56" t="s">
        <v>48</v>
      </c>
      <c r="AF46" s="56" t="s">
        <v>67</v>
      </c>
      <c r="AG46" s="56" t="s">
        <v>52</v>
      </c>
      <c r="AH46" s="56">
        <v>174</v>
      </c>
      <c r="AJ46" t="s">
        <v>48</v>
      </c>
      <c r="AK46" t="s">
        <v>63</v>
      </c>
      <c r="AL46" t="s">
        <v>51</v>
      </c>
      <c r="AM46">
        <v>470</v>
      </c>
      <c r="AO46" t="s">
        <v>48</v>
      </c>
      <c r="AP46" t="s">
        <v>90</v>
      </c>
      <c r="AQ46" t="s">
        <v>51</v>
      </c>
      <c r="AR46">
        <v>20</v>
      </c>
      <c r="AT46" t="s">
        <v>53</v>
      </c>
      <c r="AU46" t="s">
        <v>65</v>
      </c>
      <c r="AV46">
        <v>650</v>
      </c>
      <c r="AW46">
        <v>470</v>
      </c>
      <c r="AZ46" t="s">
        <v>130</v>
      </c>
      <c r="BA46" t="s">
        <v>133</v>
      </c>
      <c r="BB46">
        <v>660</v>
      </c>
      <c r="BC46">
        <v>31</v>
      </c>
      <c r="BE46" t="s">
        <v>130</v>
      </c>
      <c r="BF46" t="s">
        <v>133</v>
      </c>
      <c r="BG46">
        <v>660</v>
      </c>
      <c r="BH46">
        <v>30</v>
      </c>
      <c r="BJ46" t="s">
        <v>130</v>
      </c>
      <c r="BK46" t="s">
        <v>132</v>
      </c>
      <c r="BL46">
        <v>660</v>
      </c>
      <c r="BM46">
        <v>31</v>
      </c>
      <c r="BO46" t="s">
        <v>130</v>
      </c>
      <c r="BP46" t="s">
        <v>131</v>
      </c>
      <c r="BQ46">
        <v>660</v>
      </c>
      <c r="BR46">
        <v>31</v>
      </c>
    </row>
    <row r="47" spans="1:70" ht="16" thickBot="1" x14ac:dyDescent="0.25">
      <c r="A47" s="33" t="s">
        <v>29</v>
      </c>
      <c r="B47" s="36">
        <f t="shared" ref="B47:M47" si="18">SUM(B44:B46)</f>
        <v>30880</v>
      </c>
      <c r="C47" s="36">
        <f t="shared" si="18"/>
        <v>29760</v>
      </c>
      <c r="D47" s="36">
        <f>SUM(D44:D46)</f>
        <v>24410</v>
      </c>
      <c r="E47" s="36">
        <f>SUM(E44:E46)</f>
        <v>29190</v>
      </c>
      <c r="F47" s="36">
        <f t="shared" si="18"/>
        <v>35940</v>
      </c>
      <c r="G47" s="36">
        <f t="shared" si="18"/>
        <v>35160</v>
      </c>
      <c r="H47" s="36">
        <f t="shared" si="18"/>
        <v>30730</v>
      </c>
      <c r="I47" s="36">
        <f t="shared" si="18"/>
        <v>35520</v>
      </c>
      <c r="J47" s="36">
        <f t="shared" si="18"/>
        <v>28020</v>
      </c>
      <c r="K47" s="36">
        <f t="shared" si="18"/>
        <v>40490</v>
      </c>
      <c r="L47" s="36">
        <f t="shared" si="18"/>
        <v>30050</v>
      </c>
      <c r="M47" s="36">
        <f t="shared" si="18"/>
        <v>33730</v>
      </c>
      <c r="N47" s="36">
        <f>SUM(B47:M47)</f>
        <v>383880</v>
      </c>
      <c r="O47" s="41">
        <f>SUM(O44:O46)</f>
        <v>1</v>
      </c>
      <c r="P47" s="36">
        <f>SUM(P44:P46)</f>
        <v>31990.000000000004</v>
      </c>
      <c r="AE47" s="53" t="s">
        <v>48</v>
      </c>
      <c r="AF47" s="53" t="s">
        <v>67</v>
      </c>
      <c r="AG47" s="53" t="s">
        <v>51</v>
      </c>
      <c r="AH47" s="53">
        <v>298</v>
      </c>
      <c r="AJ47" t="s">
        <v>53</v>
      </c>
      <c r="AK47" t="s">
        <v>65</v>
      </c>
      <c r="AL47" t="s">
        <v>54</v>
      </c>
      <c r="AM47">
        <v>220</v>
      </c>
      <c r="AO47" t="s">
        <v>48</v>
      </c>
      <c r="AP47" t="s">
        <v>91</v>
      </c>
      <c r="AQ47" t="s">
        <v>51</v>
      </c>
      <c r="AR47">
        <v>12</v>
      </c>
      <c r="AT47" t="s">
        <v>53</v>
      </c>
      <c r="AU47" t="s">
        <v>65</v>
      </c>
      <c r="AV47">
        <v>650</v>
      </c>
      <c r="AW47">
        <v>60</v>
      </c>
      <c r="AZ47" t="s">
        <v>130</v>
      </c>
      <c r="BA47" t="s">
        <v>133</v>
      </c>
      <c r="BB47">
        <v>660</v>
      </c>
      <c r="BC47">
        <v>30</v>
      </c>
      <c r="BE47" t="s">
        <v>130</v>
      </c>
      <c r="BF47" t="s">
        <v>133</v>
      </c>
      <c r="BG47">
        <v>660</v>
      </c>
      <c r="BH47">
        <v>31</v>
      </c>
      <c r="BJ47" t="s">
        <v>130</v>
      </c>
      <c r="BK47" t="s">
        <v>133</v>
      </c>
      <c r="BL47">
        <v>660</v>
      </c>
      <c r="BM47">
        <v>31</v>
      </c>
      <c r="BO47" t="s">
        <v>130</v>
      </c>
      <c r="BP47" t="s">
        <v>132</v>
      </c>
      <c r="BQ47">
        <v>660</v>
      </c>
      <c r="BR47">
        <v>31</v>
      </c>
    </row>
    <row r="48" spans="1:70" ht="16" thickBot="1" x14ac:dyDescent="0.25">
      <c r="A48">
        <v>2018</v>
      </c>
      <c r="AE48" s="56" t="s">
        <v>48</v>
      </c>
      <c r="AF48" s="61" t="s">
        <v>70</v>
      </c>
      <c r="AG48" s="61" t="s">
        <v>50</v>
      </c>
      <c r="AH48" s="61">
        <v>8</v>
      </c>
      <c r="AJ48" t="s">
        <v>56</v>
      </c>
      <c r="AK48" t="s">
        <v>65</v>
      </c>
      <c r="AL48" t="s">
        <v>69</v>
      </c>
      <c r="AM48">
        <v>70</v>
      </c>
      <c r="AO48" t="s">
        <v>53</v>
      </c>
      <c r="AP48" t="s">
        <v>65</v>
      </c>
      <c r="AQ48" t="s">
        <v>54</v>
      </c>
      <c r="AR48">
        <v>300</v>
      </c>
      <c r="AT48" t="s">
        <v>53</v>
      </c>
      <c r="AU48" t="s">
        <v>65</v>
      </c>
      <c r="AV48">
        <v>650</v>
      </c>
      <c r="AW48" s="55">
        <v>1910</v>
      </c>
      <c r="AZ48" t="s">
        <v>130</v>
      </c>
      <c r="BA48" t="s">
        <v>133</v>
      </c>
      <c r="BB48">
        <v>660</v>
      </c>
      <c r="BC48">
        <v>31</v>
      </c>
      <c r="BE48" t="s">
        <v>130</v>
      </c>
      <c r="BF48" t="s">
        <v>133</v>
      </c>
      <c r="BG48">
        <v>660</v>
      </c>
      <c r="BH48">
        <v>31</v>
      </c>
      <c r="BJ48" t="s">
        <v>130</v>
      </c>
      <c r="BK48" t="s">
        <v>49</v>
      </c>
      <c r="BL48">
        <v>660</v>
      </c>
      <c r="BM48" s="55">
        <v>3490</v>
      </c>
      <c r="BO48" t="s">
        <v>130</v>
      </c>
      <c r="BP48" t="s">
        <v>133</v>
      </c>
      <c r="BQ48">
        <v>660</v>
      </c>
      <c r="BR48">
        <v>31</v>
      </c>
    </row>
    <row r="49" spans="1:70" ht="16" thickBot="1" x14ac:dyDescent="0.25">
      <c r="A49" s="25" t="s">
        <v>33</v>
      </c>
      <c r="B49" s="39">
        <v>43101</v>
      </c>
      <c r="C49" s="39">
        <v>43132</v>
      </c>
      <c r="D49" s="39">
        <v>43160</v>
      </c>
      <c r="E49" s="39">
        <v>43191</v>
      </c>
      <c r="F49" s="39">
        <v>43221</v>
      </c>
      <c r="G49" s="39">
        <v>43252</v>
      </c>
      <c r="H49" s="39">
        <v>43282</v>
      </c>
      <c r="I49" s="39">
        <v>43313</v>
      </c>
      <c r="J49" s="39">
        <v>43344</v>
      </c>
      <c r="K49" s="39">
        <v>43374</v>
      </c>
      <c r="L49" s="39">
        <v>43405</v>
      </c>
      <c r="M49" s="39">
        <v>43435</v>
      </c>
      <c r="N49" s="25" t="s">
        <v>23</v>
      </c>
      <c r="O49" s="28" t="s">
        <v>24</v>
      </c>
      <c r="P49" s="28" t="s">
        <v>25</v>
      </c>
      <c r="AE49" s="53" t="s">
        <v>48</v>
      </c>
      <c r="AF49" s="53" t="s">
        <v>70</v>
      </c>
      <c r="AG49" s="53" t="s">
        <v>51</v>
      </c>
      <c r="AH49" s="53">
        <v>12</v>
      </c>
      <c r="AJ49" t="s">
        <v>56</v>
      </c>
      <c r="AK49" t="s">
        <v>68</v>
      </c>
      <c r="AL49" t="s">
        <v>57</v>
      </c>
      <c r="AM49">
        <v>130</v>
      </c>
      <c r="AO49" t="s">
        <v>56</v>
      </c>
      <c r="AP49" t="s">
        <v>65</v>
      </c>
      <c r="AQ49" t="s">
        <v>57</v>
      </c>
      <c r="AR49">
        <v>130</v>
      </c>
      <c r="AT49" t="s">
        <v>53</v>
      </c>
      <c r="AU49" t="s">
        <v>65</v>
      </c>
      <c r="AV49">
        <v>650</v>
      </c>
      <c r="AW49">
        <v>160</v>
      </c>
      <c r="AZ49" t="s">
        <v>130</v>
      </c>
      <c r="BA49" t="s">
        <v>133</v>
      </c>
      <c r="BB49">
        <v>660</v>
      </c>
      <c r="BC49">
        <v>30</v>
      </c>
      <c r="BE49" t="s">
        <v>130</v>
      </c>
      <c r="BF49" t="s">
        <v>133</v>
      </c>
      <c r="BG49">
        <v>660</v>
      </c>
      <c r="BH49">
        <v>30</v>
      </c>
      <c r="BJ49" t="s">
        <v>130</v>
      </c>
      <c r="BK49" t="s">
        <v>65</v>
      </c>
      <c r="BL49">
        <v>660</v>
      </c>
      <c r="BM49" s="55">
        <v>1030</v>
      </c>
      <c r="BO49" t="s">
        <v>130</v>
      </c>
      <c r="BP49" t="s">
        <v>49</v>
      </c>
      <c r="BQ49">
        <v>660</v>
      </c>
      <c r="BR49" s="55">
        <v>3010</v>
      </c>
    </row>
    <row r="50" spans="1:70" x14ac:dyDescent="0.2">
      <c r="A50" s="29" t="s">
        <v>37</v>
      </c>
      <c r="B50" s="23">
        <v>15910</v>
      </c>
      <c r="C50" s="23">
        <v>15020</v>
      </c>
      <c r="D50" s="23">
        <v>13510</v>
      </c>
      <c r="E50" s="23">
        <v>18000</v>
      </c>
      <c r="F50" s="23">
        <v>17250</v>
      </c>
      <c r="G50" s="23">
        <v>18060</v>
      </c>
      <c r="H50" s="23">
        <v>15620</v>
      </c>
      <c r="I50" s="23">
        <v>16850</v>
      </c>
      <c r="J50" s="23">
        <v>15630</v>
      </c>
      <c r="K50" s="23">
        <v>23370</v>
      </c>
      <c r="L50" s="23">
        <v>14890</v>
      </c>
      <c r="M50" s="23">
        <v>19970</v>
      </c>
      <c r="N50" s="30">
        <f>SUM(B50:M50)</f>
        <v>204080</v>
      </c>
      <c r="O50" s="40">
        <f>N50/$N$53</f>
        <v>0.51028674874728708</v>
      </c>
      <c r="P50" s="32">
        <f>SUM(B50:M50)/COUNT(B50:M50)</f>
        <v>17006.666666666668</v>
      </c>
      <c r="AE50" s="56" t="s">
        <v>48</v>
      </c>
      <c r="AF50" s="56" t="s">
        <v>84</v>
      </c>
      <c r="AG50" s="56" t="s">
        <v>51</v>
      </c>
      <c r="AH50" s="56">
        <v>8</v>
      </c>
      <c r="AJ50" t="s">
        <v>53</v>
      </c>
      <c r="AK50" t="s">
        <v>72</v>
      </c>
      <c r="AL50" t="s">
        <v>76</v>
      </c>
      <c r="AM50" s="55">
        <v>1170</v>
      </c>
      <c r="AO50" t="s">
        <v>48</v>
      </c>
      <c r="AP50" t="s">
        <v>92</v>
      </c>
      <c r="AQ50" t="s">
        <v>51</v>
      </c>
      <c r="AR50">
        <v>482</v>
      </c>
      <c r="AT50" t="s">
        <v>53</v>
      </c>
      <c r="AU50" t="s">
        <v>65</v>
      </c>
      <c r="AV50">
        <v>650</v>
      </c>
      <c r="AW50" s="55">
        <v>1370</v>
      </c>
      <c r="AZ50" t="s">
        <v>130</v>
      </c>
      <c r="BA50" t="s">
        <v>133</v>
      </c>
      <c r="BB50">
        <v>660</v>
      </c>
      <c r="BC50">
        <v>31</v>
      </c>
      <c r="BE50" t="s">
        <v>130</v>
      </c>
      <c r="BF50" t="s">
        <v>133</v>
      </c>
      <c r="BG50">
        <v>660</v>
      </c>
      <c r="BH50">
        <v>31</v>
      </c>
      <c r="BJ50" t="s">
        <v>130</v>
      </c>
      <c r="BK50" t="s">
        <v>131</v>
      </c>
      <c r="BL50">
        <v>660</v>
      </c>
      <c r="BM50">
        <v>31</v>
      </c>
      <c r="BO50" t="s">
        <v>130</v>
      </c>
      <c r="BP50" t="s">
        <v>78</v>
      </c>
      <c r="BQ50">
        <v>660</v>
      </c>
      <c r="BR50">
        <v>520</v>
      </c>
    </row>
    <row r="51" spans="1:70" x14ac:dyDescent="0.2">
      <c r="A51" s="29" t="s">
        <v>27</v>
      </c>
      <c r="B51" s="23">
        <v>9620</v>
      </c>
      <c r="C51" s="23">
        <v>8933</v>
      </c>
      <c r="D51" s="23">
        <v>9010</v>
      </c>
      <c r="E51" s="23">
        <v>1010</v>
      </c>
      <c r="F51" s="23">
        <v>10810</v>
      </c>
      <c r="G51" s="23">
        <v>9530</v>
      </c>
      <c r="H51" s="23">
        <v>8100</v>
      </c>
      <c r="I51" s="23">
        <v>9920</v>
      </c>
      <c r="J51" s="23">
        <v>8010</v>
      </c>
      <c r="K51" s="23">
        <v>12120</v>
      </c>
      <c r="L51" s="23">
        <v>7940</v>
      </c>
      <c r="M51" s="23">
        <v>9789</v>
      </c>
      <c r="N51" s="30">
        <f t="shared" ref="N51:N52" si="19">SUM(B51:M51)</f>
        <v>104792</v>
      </c>
      <c r="O51" s="40">
        <f>N51/$N$53</f>
        <v>0.26202454417250931</v>
      </c>
      <c r="P51" s="32">
        <f t="shared" ref="P51:P52" si="20">SUM(B51:M51)/COUNT(B51:M51)</f>
        <v>8732.6666666666661</v>
      </c>
      <c r="AE51" s="53" t="s">
        <v>48</v>
      </c>
      <c r="AF51" s="53" t="s">
        <v>75</v>
      </c>
      <c r="AG51" s="53" t="s">
        <v>50</v>
      </c>
      <c r="AH51" s="53">
        <v>72</v>
      </c>
      <c r="AJ51" t="s">
        <v>53</v>
      </c>
      <c r="AK51" t="s">
        <v>78</v>
      </c>
      <c r="AL51" t="s">
        <v>55</v>
      </c>
      <c r="AM51" s="55">
        <v>1160</v>
      </c>
      <c r="AO51" t="s">
        <v>48</v>
      </c>
      <c r="AP51" t="s">
        <v>93</v>
      </c>
      <c r="AQ51" t="s">
        <v>51</v>
      </c>
      <c r="AR51">
        <v>12</v>
      </c>
      <c r="AT51" t="s">
        <v>53</v>
      </c>
      <c r="AU51" t="s">
        <v>65</v>
      </c>
      <c r="AV51">
        <v>650</v>
      </c>
      <c r="AW51">
        <v>500</v>
      </c>
      <c r="AZ51" t="s">
        <v>130</v>
      </c>
      <c r="BA51" t="s">
        <v>131</v>
      </c>
      <c r="BB51">
        <v>660</v>
      </c>
      <c r="BC51">
        <v>31</v>
      </c>
      <c r="BE51" t="s">
        <v>130</v>
      </c>
      <c r="BF51" t="s">
        <v>133</v>
      </c>
      <c r="BG51">
        <v>660</v>
      </c>
      <c r="BH51">
        <v>30</v>
      </c>
      <c r="BJ51" t="s">
        <v>130</v>
      </c>
      <c r="BK51" t="s">
        <v>132</v>
      </c>
      <c r="BL51">
        <v>660</v>
      </c>
      <c r="BM51">
        <v>31</v>
      </c>
      <c r="BO51" t="s">
        <v>130</v>
      </c>
      <c r="BP51" t="s">
        <v>134</v>
      </c>
      <c r="BQ51">
        <v>660</v>
      </c>
      <c r="BR51">
        <v>280</v>
      </c>
    </row>
    <row r="52" spans="1:70" ht="16" thickBot="1" x14ac:dyDescent="0.25">
      <c r="A52" s="29" t="s">
        <v>28</v>
      </c>
      <c r="B52" s="23">
        <v>11740</v>
      </c>
      <c r="C52" s="23">
        <v>6930</v>
      </c>
      <c r="D52" s="23">
        <v>6910</v>
      </c>
      <c r="E52" s="23">
        <v>6380</v>
      </c>
      <c r="F52" s="23">
        <v>7510</v>
      </c>
      <c r="G52" s="23">
        <v>6320</v>
      </c>
      <c r="H52" s="23">
        <v>12270</v>
      </c>
      <c r="I52" s="23">
        <v>6820</v>
      </c>
      <c r="J52" s="23">
        <v>6580</v>
      </c>
      <c r="K52" s="23">
        <v>7310</v>
      </c>
      <c r="L52" s="23">
        <v>810</v>
      </c>
      <c r="M52" s="23">
        <v>11480</v>
      </c>
      <c r="N52" s="30">
        <f t="shared" si="19"/>
        <v>91060</v>
      </c>
      <c r="O52" s="40">
        <f>N52/$N$53</f>
        <v>0.22768870708020364</v>
      </c>
      <c r="P52" s="32">
        <f t="shared" si="20"/>
        <v>7588.333333333333</v>
      </c>
      <c r="AE52" s="56" t="s">
        <v>48</v>
      </c>
      <c r="AF52" s="56" t="s">
        <v>75</v>
      </c>
      <c r="AG52" s="56" t="s">
        <v>52</v>
      </c>
      <c r="AH52" s="56">
        <v>86</v>
      </c>
      <c r="AJ52" t="s">
        <v>48</v>
      </c>
      <c r="AK52" t="s">
        <v>79</v>
      </c>
      <c r="AL52" t="s">
        <v>51</v>
      </c>
      <c r="AM52" s="55">
        <v>2900</v>
      </c>
      <c r="AO52" t="s">
        <v>48</v>
      </c>
      <c r="AP52" t="s">
        <v>94</v>
      </c>
      <c r="AQ52" t="s">
        <v>51</v>
      </c>
      <c r="AR52">
        <v>2</v>
      </c>
      <c r="AT52" t="s">
        <v>53</v>
      </c>
      <c r="AU52" t="s">
        <v>65</v>
      </c>
      <c r="AV52">
        <v>650</v>
      </c>
      <c r="AW52" s="55">
        <v>1260</v>
      </c>
      <c r="AZ52" t="s">
        <v>130</v>
      </c>
      <c r="BA52" t="s">
        <v>131</v>
      </c>
      <c r="BB52">
        <v>660</v>
      </c>
      <c r="BC52">
        <v>28</v>
      </c>
      <c r="BE52" t="s">
        <v>130</v>
      </c>
      <c r="BF52" t="s">
        <v>133</v>
      </c>
      <c r="BG52">
        <v>660</v>
      </c>
      <c r="BH52">
        <v>31</v>
      </c>
      <c r="BJ52" t="s">
        <v>130</v>
      </c>
      <c r="BK52" t="s">
        <v>133</v>
      </c>
      <c r="BL52">
        <v>660</v>
      </c>
      <c r="BM52">
        <v>31</v>
      </c>
      <c r="BO52" t="s">
        <v>130</v>
      </c>
      <c r="BP52" t="s">
        <v>131</v>
      </c>
      <c r="BQ52">
        <v>660</v>
      </c>
      <c r="BR52">
        <v>31</v>
      </c>
    </row>
    <row r="53" spans="1:70" ht="16" thickBot="1" x14ac:dyDescent="0.25">
      <c r="A53" s="33" t="s">
        <v>29</v>
      </c>
      <c r="B53" s="36">
        <f>SUM(B50:B52)</f>
        <v>37270</v>
      </c>
      <c r="C53" s="36">
        <f t="shared" ref="C53" si="21">SUM(C50:C52)</f>
        <v>30883</v>
      </c>
      <c r="D53" s="36">
        <f>SUM(D50:D52)</f>
        <v>29430</v>
      </c>
      <c r="E53" s="36">
        <f>SUM(E50:E52)</f>
        <v>25390</v>
      </c>
      <c r="F53" s="36">
        <f>SUM(F50:F52)</f>
        <v>35570</v>
      </c>
      <c r="G53" s="36">
        <f>SUM(G50:G52)</f>
        <v>33910</v>
      </c>
      <c r="H53" s="36">
        <f t="shared" ref="H53:M53" si="22">SUM(H50:H52)</f>
        <v>35990</v>
      </c>
      <c r="I53" s="36">
        <f>SUM(I50:I52)</f>
        <v>33590</v>
      </c>
      <c r="J53" s="36">
        <f t="shared" si="22"/>
        <v>30220</v>
      </c>
      <c r="K53" s="36">
        <f t="shared" si="22"/>
        <v>42800</v>
      </c>
      <c r="L53" s="36">
        <f t="shared" si="22"/>
        <v>23640</v>
      </c>
      <c r="M53" s="36">
        <f t="shared" si="22"/>
        <v>41239</v>
      </c>
      <c r="N53" s="36">
        <f>SUM(B53:M53)</f>
        <v>399932</v>
      </c>
      <c r="O53" s="41">
        <f>SUM(O50:O52)</f>
        <v>1</v>
      </c>
      <c r="P53" s="36">
        <f>SUM(P50:P52)</f>
        <v>33327.666666666672</v>
      </c>
      <c r="AE53" s="53" t="s">
        <v>48</v>
      </c>
      <c r="AF53" s="53" t="s">
        <v>75</v>
      </c>
      <c r="AG53" s="53" t="s">
        <v>51</v>
      </c>
      <c r="AH53" s="53">
        <v>148</v>
      </c>
      <c r="AJ53" t="s">
        <v>48</v>
      </c>
      <c r="AK53" t="s">
        <v>95</v>
      </c>
      <c r="AL53" t="s">
        <v>51</v>
      </c>
      <c r="AM53">
        <v>-9.75</v>
      </c>
      <c r="AO53" t="s">
        <v>48</v>
      </c>
      <c r="AP53" t="s">
        <v>96</v>
      </c>
      <c r="AQ53" t="s">
        <v>51</v>
      </c>
      <c r="AR53">
        <v>7</v>
      </c>
      <c r="AT53" t="s">
        <v>53</v>
      </c>
      <c r="AU53" t="s">
        <v>65</v>
      </c>
      <c r="AV53">
        <v>650</v>
      </c>
      <c r="AW53">
        <v>130</v>
      </c>
      <c r="AZ53" t="s">
        <v>130</v>
      </c>
      <c r="BA53" t="s">
        <v>131</v>
      </c>
      <c r="BB53">
        <v>660</v>
      </c>
      <c r="BC53">
        <v>31</v>
      </c>
      <c r="BE53" t="s">
        <v>130</v>
      </c>
      <c r="BF53" t="s">
        <v>131</v>
      </c>
      <c r="BG53">
        <v>660</v>
      </c>
      <c r="BH53">
        <v>31</v>
      </c>
      <c r="BJ53" t="s">
        <v>130</v>
      </c>
      <c r="BK53" t="s">
        <v>49</v>
      </c>
      <c r="BL53">
        <v>660</v>
      </c>
      <c r="BM53" s="55">
        <v>1660</v>
      </c>
      <c r="BO53" t="s">
        <v>130</v>
      </c>
      <c r="BP53" t="s">
        <v>132</v>
      </c>
      <c r="BQ53">
        <v>660</v>
      </c>
      <c r="BR53">
        <v>31</v>
      </c>
    </row>
    <row r="54" spans="1:70" ht="16" thickBot="1" x14ac:dyDescent="0.25">
      <c r="A54">
        <v>2019</v>
      </c>
      <c r="AE54" s="56" t="s">
        <v>48</v>
      </c>
      <c r="AF54" s="56" t="s">
        <v>77</v>
      </c>
      <c r="AG54" s="56" t="s">
        <v>50</v>
      </c>
      <c r="AH54" s="56">
        <v>24</v>
      </c>
      <c r="AJ54" t="s">
        <v>48</v>
      </c>
      <c r="AK54" t="s">
        <v>49</v>
      </c>
      <c r="AL54" t="s">
        <v>51</v>
      </c>
      <c r="AM54" s="55">
        <v>4380</v>
      </c>
      <c r="AO54" t="s">
        <v>48</v>
      </c>
      <c r="AP54" t="s">
        <v>97</v>
      </c>
      <c r="AQ54" t="s">
        <v>51</v>
      </c>
      <c r="AR54">
        <v>1</v>
      </c>
      <c r="AT54" t="s">
        <v>53</v>
      </c>
      <c r="AU54" t="s">
        <v>65</v>
      </c>
      <c r="AV54">
        <v>650</v>
      </c>
      <c r="AW54" s="55">
        <v>3490</v>
      </c>
      <c r="AZ54" t="s">
        <v>130</v>
      </c>
      <c r="BA54" t="s">
        <v>131</v>
      </c>
      <c r="BB54">
        <v>660</v>
      </c>
      <c r="BC54">
        <v>30</v>
      </c>
      <c r="BE54" t="s">
        <v>130</v>
      </c>
      <c r="BF54" t="s">
        <v>131</v>
      </c>
      <c r="BG54">
        <v>660</v>
      </c>
      <c r="BH54">
        <v>28</v>
      </c>
      <c r="BJ54" t="s">
        <v>130</v>
      </c>
      <c r="BK54" t="s">
        <v>65</v>
      </c>
      <c r="BL54">
        <v>660</v>
      </c>
      <c r="BM54">
        <v>200</v>
      </c>
      <c r="BO54" t="s">
        <v>130</v>
      </c>
      <c r="BP54" t="s">
        <v>133</v>
      </c>
      <c r="BQ54">
        <v>660</v>
      </c>
      <c r="BR54">
        <v>31</v>
      </c>
    </row>
    <row r="55" spans="1:70" ht="16" thickBot="1" x14ac:dyDescent="0.25">
      <c r="A55" s="25" t="s">
        <v>34</v>
      </c>
      <c r="B55" s="39">
        <v>43466</v>
      </c>
      <c r="C55" s="39">
        <v>43497</v>
      </c>
      <c r="D55" s="39">
        <v>43525</v>
      </c>
      <c r="E55" s="39">
        <v>43556</v>
      </c>
      <c r="F55" s="39">
        <v>43586</v>
      </c>
      <c r="G55" s="39">
        <v>43617</v>
      </c>
      <c r="H55" s="39">
        <v>43647</v>
      </c>
      <c r="I55" s="39">
        <v>43678</v>
      </c>
      <c r="J55" s="39">
        <v>43709</v>
      </c>
      <c r="K55" s="39">
        <v>43739</v>
      </c>
      <c r="L55" s="39">
        <v>43770</v>
      </c>
      <c r="M55" s="39">
        <v>43800</v>
      </c>
      <c r="N55" s="25" t="s">
        <v>23</v>
      </c>
      <c r="O55" s="28" t="s">
        <v>24</v>
      </c>
      <c r="P55" s="28" t="s">
        <v>25</v>
      </c>
      <c r="AE55" s="53" t="s">
        <v>48</v>
      </c>
      <c r="AF55" s="53" t="s">
        <v>77</v>
      </c>
      <c r="AG55" s="53" t="s">
        <v>52</v>
      </c>
      <c r="AH55" s="53">
        <v>209</v>
      </c>
      <c r="AJ55" t="s">
        <v>53</v>
      </c>
      <c r="AK55" t="s">
        <v>49</v>
      </c>
      <c r="AL55" t="s">
        <v>54</v>
      </c>
      <c r="AM55">
        <v>190</v>
      </c>
      <c r="AO55" t="s">
        <v>53</v>
      </c>
      <c r="AP55" t="s">
        <v>72</v>
      </c>
      <c r="AQ55" t="s">
        <v>76</v>
      </c>
      <c r="AR55" s="55">
        <v>16240</v>
      </c>
      <c r="AS55" s="55"/>
      <c r="AT55" t="s">
        <v>53</v>
      </c>
      <c r="AU55" t="s">
        <v>65</v>
      </c>
      <c r="AV55">
        <v>650</v>
      </c>
      <c r="AW55" s="55">
        <v>2700</v>
      </c>
      <c r="AZ55" t="s">
        <v>130</v>
      </c>
      <c r="BA55" t="s">
        <v>131</v>
      </c>
      <c r="BB55">
        <v>660</v>
      </c>
      <c r="BC55">
        <v>31</v>
      </c>
      <c r="BE55" t="s">
        <v>130</v>
      </c>
      <c r="BF55" t="s">
        <v>131</v>
      </c>
      <c r="BG55">
        <v>660</v>
      </c>
      <c r="BH55">
        <v>31</v>
      </c>
      <c r="BJ55" t="s">
        <v>130</v>
      </c>
      <c r="BK55" t="s">
        <v>131</v>
      </c>
      <c r="BL55">
        <v>660</v>
      </c>
      <c r="BM55">
        <v>30</v>
      </c>
      <c r="BO55" t="s">
        <v>130</v>
      </c>
      <c r="BP55" t="s">
        <v>49</v>
      </c>
      <c r="BQ55">
        <v>660</v>
      </c>
      <c r="BR55" s="55">
        <v>5430</v>
      </c>
    </row>
    <row r="56" spans="1:70" x14ac:dyDescent="0.2">
      <c r="A56" s="29" t="s">
        <v>26</v>
      </c>
      <c r="B56" s="23">
        <v>15900</v>
      </c>
      <c r="C56" s="23">
        <v>12690</v>
      </c>
      <c r="D56" s="23">
        <v>15800</v>
      </c>
      <c r="E56" s="23">
        <v>22590</v>
      </c>
      <c r="F56" s="23">
        <v>20040</v>
      </c>
      <c r="G56" s="23">
        <v>15250</v>
      </c>
      <c r="H56" s="23">
        <v>19110</v>
      </c>
      <c r="I56" s="23">
        <v>17970</v>
      </c>
      <c r="J56" s="23">
        <v>17160</v>
      </c>
      <c r="K56" s="23">
        <v>23850</v>
      </c>
      <c r="L56" s="23">
        <v>15530</v>
      </c>
      <c r="M56" s="23">
        <v>15460</v>
      </c>
      <c r="N56" s="30">
        <f>SUM(B56:M56)</f>
        <v>211350</v>
      </c>
      <c r="O56" s="40">
        <f>N56/$N$59</f>
        <v>0.51096390493919686</v>
      </c>
      <c r="P56" s="32">
        <f>SUM(B56:M56)/COUNT(B56:M56)</f>
        <v>17612.5</v>
      </c>
      <c r="AE56" s="56" t="s">
        <v>48</v>
      </c>
      <c r="AF56" s="56" t="s">
        <v>77</v>
      </c>
      <c r="AG56" s="56" t="s">
        <v>51</v>
      </c>
      <c r="AH56" s="56">
        <v>6</v>
      </c>
      <c r="AJ56" t="s">
        <v>53</v>
      </c>
      <c r="AK56" t="s">
        <v>49</v>
      </c>
      <c r="AL56" t="s">
        <v>55</v>
      </c>
      <c r="AM56" s="55">
        <v>12553</v>
      </c>
      <c r="AO56" t="s">
        <v>53</v>
      </c>
      <c r="AP56" t="s">
        <v>78</v>
      </c>
      <c r="AQ56" t="s">
        <v>55</v>
      </c>
      <c r="AR56">
        <v>770</v>
      </c>
      <c r="AT56" t="s">
        <v>53</v>
      </c>
      <c r="AU56" t="s">
        <v>78</v>
      </c>
      <c r="AV56">
        <v>650</v>
      </c>
      <c r="AW56">
        <v>640</v>
      </c>
      <c r="AZ56" t="s">
        <v>130</v>
      </c>
      <c r="BA56" t="s">
        <v>131</v>
      </c>
      <c r="BB56">
        <v>660</v>
      </c>
      <c r="BC56">
        <v>30</v>
      </c>
      <c r="BE56" t="s">
        <v>130</v>
      </c>
      <c r="BF56" t="s">
        <v>131</v>
      </c>
      <c r="BG56">
        <v>660</v>
      </c>
      <c r="BH56">
        <v>30</v>
      </c>
      <c r="BJ56" t="s">
        <v>130</v>
      </c>
      <c r="BK56" t="s">
        <v>132</v>
      </c>
      <c r="BL56">
        <v>660</v>
      </c>
      <c r="BM56">
        <v>30</v>
      </c>
      <c r="BO56" t="s">
        <v>130</v>
      </c>
      <c r="BP56" t="s">
        <v>65</v>
      </c>
      <c r="BQ56">
        <v>660</v>
      </c>
      <c r="BR56" s="55">
        <v>1020</v>
      </c>
    </row>
    <row r="57" spans="1:70" x14ac:dyDescent="0.2">
      <c r="A57" s="29" t="s">
        <v>27</v>
      </c>
      <c r="B57" s="23">
        <v>8250</v>
      </c>
      <c r="C57" s="23">
        <v>8760</v>
      </c>
      <c r="D57" s="23">
        <v>9000</v>
      </c>
      <c r="E57" s="23">
        <v>10980</v>
      </c>
      <c r="F57" s="23">
        <v>8850</v>
      </c>
      <c r="G57" s="23">
        <v>8600</v>
      </c>
      <c r="H57" s="23">
        <v>7670</v>
      </c>
      <c r="I57" s="23">
        <v>8480</v>
      </c>
      <c r="J57" s="23">
        <v>7920</v>
      </c>
      <c r="K57" s="23">
        <v>12270</v>
      </c>
      <c r="L57" s="23">
        <v>8090</v>
      </c>
      <c r="M57" s="23">
        <v>6710</v>
      </c>
      <c r="N57" s="30">
        <f t="shared" ref="N57:N58" si="23">SUM(B57:M57)</f>
        <v>105580</v>
      </c>
      <c r="O57" s="40">
        <f>N57/$N$59</f>
        <v>0.25525227860648403</v>
      </c>
      <c r="P57" s="32">
        <f t="shared" ref="P57:P58" si="24">SUM(B57:M57)/COUNT(B57:M57)</f>
        <v>8798.3333333333339</v>
      </c>
      <c r="AE57" s="53" t="s">
        <v>48</v>
      </c>
      <c r="AF57" s="53" t="s">
        <v>98</v>
      </c>
      <c r="AG57" s="53" t="s">
        <v>51</v>
      </c>
      <c r="AH57" s="53">
        <v>1</v>
      </c>
      <c r="AJ57" t="s">
        <v>56</v>
      </c>
      <c r="AK57" t="s">
        <v>49</v>
      </c>
      <c r="AL57" t="s">
        <v>99</v>
      </c>
      <c r="AM57" s="55">
        <v>1230</v>
      </c>
      <c r="AO57" t="s">
        <v>48</v>
      </c>
      <c r="AP57" t="s">
        <v>49</v>
      </c>
      <c r="AQ57" t="s">
        <v>51</v>
      </c>
      <c r="AR57" s="55">
        <v>4960</v>
      </c>
      <c r="AS57" s="55"/>
      <c r="AT57" t="s">
        <v>53</v>
      </c>
      <c r="AU57" t="s">
        <v>78</v>
      </c>
      <c r="AV57">
        <v>650</v>
      </c>
      <c r="AW57">
        <v>220</v>
      </c>
      <c r="AZ57" t="s">
        <v>130</v>
      </c>
      <c r="BA57" t="s">
        <v>131</v>
      </c>
      <c r="BB57">
        <v>660</v>
      </c>
      <c r="BC57">
        <v>31</v>
      </c>
      <c r="BE57" t="s">
        <v>130</v>
      </c>
      <c r="BF57" t="s">
        <v>131</v>
      </c>
      <c r="BG57">
        <v>660</v>
      </c>
      <c r="BH57">
        <v>31</v>
      </c>
      <c r="BJ57" t="s">
        <v>130</v>
      </c>
      <c r="BK57" t="s">
        <v>133</v>
      </c>
      <c r="BL57">
        <v>660</v>
      </c>
      <c r="BM57">
        <v>30</v>
      </c>
      <c r="BO57" t="s">
        <v>130</v>
      </c>
      <c r="BP57" t="s">
        <v>78</v>
      </c>
      <c r="BQ57">
        <v>660</v>
      </c>
      <c r="BR57">
        <v>490</v>
      </c>
    </row>
    <row r="58" spans="1:70" ht="16" thickBot="1" x14ac:dyDescent="0.25">
      <c r="A58" s="29" t="s">
        <v>28</v>
      </c>
      <c r="B58" s="23">
        <v>11510</v>
      </c>
      <c r="C58" s="23">
        <v>5920</v>
      </c>
      <c r="D58" s="23">
        <v>6780</v>
      </c>
      <c r="E58" s="23">
        <v>7150</v>
      </c>
      <c r="F58" s="23">
        <v>7020</v>
      </c>
      <c r="G58" s="23">
        <v>7690</v>
      </c>
      <c r="H58" s="23">
        <v>10410</v>
      </c>
      <c r="I58" s="23">
        <v>8120</v>
      </c>
      <c r="J58" s="23">
        <v>7330</v>
      </c>
      <c r="K58" s="23">
        <v>7410</v>
      </c>
      <c r="L58" s="23">
        <v>7460</v>
      </c>
      <c r="M58" s="23">
        <v>9900</v>
      </c>
      <c r="N58" s="30">
        <f t="shared" si="23"/>
        <v>96700</v>
      </c>
      <c r="O58" s="40">
        <f>N58/$N$59</f>
        <v>0.23378381645431909</v>
      </c>
      <c r="P58" s="32">
        <f t="shared" si="24"/>
        <v>8058.333333333333</v>
      </c>
      <c r="AE58" s="56" t="s">
        <v>48</v>
      </c>
      <c r="AF58" s="58" t="s">
        <v>60</v>
      </c>
      <c r="AG58" s="58" t="s">
        <v>50</v>
      </c>
      <c r="AH58" s="64">
        <v>9171</v>
      </c>
      <c r="AJ58" t="s">
        <v>56</v>
      </c>
      <c r="AK58" t="s">
        <v>49</v>
      </c>
      <c r="AL58" t="s">
        <v>57</v>
      </c>
      <c r="AM58">
        <v>450</v>
      </c>
      <c r="AO58" t="s">
        <v>53</v>
      </c>
      <c r="AP58" t="s">
        <v>49</v>
      </c>
      <c r="AQ58" t="s">
        <v>55</v>
      </c>
      <c r="AR58" s="55">
        <v>10480</v>
      </c>
      <c r="AS58" s="55"/>
      <c r="AT58" t="s">
        <v>53</v>
      </c>
      <c r="AU58" t="s">
        <v>78</v>
      </c>
      <c r="AV58">
        <v>650</v>
      </c>
      <c r="AW58">
        <v>990</v>
      </c>
      <c r="AZ58" t="s">
        <v>130</v>
      </c>
      <c r="BA58" t="s">
        <v>131</v>
      </c>
      <c r="BB58">
        <v>660</v>
      </c>
      <c r="BC58">
        <v>31</v>
      </c>
      <c r="BE58" t="s">
        <v>130</v>
      </c>
      <c r="BF58" t="s">
        <v>131</v>
      </c>
      <c r="BG58">
        <v>660</v>
      </c>
      <c r="BH58">
        <v>30</v>
      </c>
      <c r="BJ58" t="s">
        <v>130</v>
      </c>
      <c r="BK58" t="s">
        <v>49</v>
      </c>
      <c r="BL58">
        <v>660</v>
      </c>
      <c r="BM58" s="55">
        <v>5230</v>
      </c>
      <c r="BO58" t="s">
        <v>130</v>
      </c>
      <c r="BP58" t="s">
        <v>131</v>
      </c>
      <c r="BQ58">
        <v>660</v>
      </c>
      <c r="BR58">
        <v>30</v>
      </c>
    </row>
    <row r="59" spans="1:70" ht="16" thickBot="1" x14ac:dyDescent="0.25">
      <c r="A59" s="33" t="s">
        <v>29</v>
      </c>
      <c r="B59" s="36">
        <f t="shared" ref="B59:C59" si="25">SUM(B56:B58)</f>
        <v>35660</v>
      </c>
      <c r="C59" s="36">
        <f t="shared" si="25"/>
        <v>27370</v>
      </c>
      <c r="D59" s="36">
        <f>SUM(D56:D58)</f>
        <v>31580</v>
      </c>
      <c r="E59" s="36">
        <f>SUM(E56:E58)</f>
        <v>40720</v>
      </c>
      <c r="F59" s="36">
        <f>SUM(F56:F58)</f>
        <v>35910</v>
      </c>
      <c r="G59" s="36">
        <f>SUM(G56:G58)</f>
        <v>31540</v>
      </c>
      <c r="H59" s="36">
        <f t="shared" ref="H59" si="26">SUM(H56:H58)</f>
        <v>37190</v>
      </c>
      <c r="I59" s="36">
        <f>SUM(I56:I58)</f>
        <v>34570</v>
      </c>
      <c r="J59" s="36">
        <f t="shared" ref="J59:M59" si="27">SUM(J56:J58)</f>
        <v>32410</v>
      </c>
      <c r="K59" s="36">
        <f t="shared" si="27"/>
        <v>43530</v>
      </c>
      <c r="L59" s="36">
        <f t="shared" si="27"/>
        <v>31080</v>
      </c>
      <c r="M59" s="36">
        <f t="shared" si="27"/>
        <v>32070</v>
      </c>
      <c r="N59" s="36">
        <f>SUM(B59:M59)</f>
        <v>413630</v>
      </c>
      <c r="O59" s="41">
        <f>SUM(O56:O58)</f>
        <v>1</v>
      </c>
      <c r="P59" s="36">
        <f>SUM(P56:P58)</f>
        <v>34469.166666666672</v>
      </c>
      <c r="AE59" s="53" t="s">
        <v>48</v>
      </c>
      <c r="AF59" s="63" t="s">
        <v>60</v>
      </c>
      <c r="AG59" s="63" t="s">
        <v>52</v>
      </c>
      <c r="AH59" s="65">
        <v>4150</v>
      </c>
      <c r="AJ59" t="s">
        <v>48</v>
      </c>
      <c r="AK59" t="s">
        <v>82</v>
      </c>
      <c r="AL59" t="s">
        <v>51</v>
      </c>
      <c r="AM59">
        <v>35</v>
      </c>
      <c r="AO59" t="s">
        <v>56</v>
      </c>
      <c r="AP59" t="s">
        <v>49</v>
      </c>
      <c r="AQ59" t="s">
        <v>99</v>
      </c>
      <c r="AR59">
        <v>170</v>
      </c>
      <c r="AT59" t="s">
        <v>53</v>
      </c>
      <c r="AU59" t="s">
        <v>78</v>
      </c>
      <c r="AV59">
        <v>650</v>
      </c>
      <c r="AW59" s="55">
        <v>1170</v>
      </c>
      <c r="AZ59" t="s">
        <v>130</v>
      </c>
      <c r="BA59" t="s">
        <v>131</v>
      </c>
      <c r="BB59">
        <v>660</v>
      </c>
      <c r="BC59">
        <v>30</v>
      </c>
      <c r="BE59" t="s">
        <v>130</v>
      </c>
      <c r="BF59" t="s">
        <v>131</v>
      </c>
      <c r="BG59">
        <v>660</v>
      </c>
      <c r="BH59">
        <v>31</v>
      </c>
      <c r="BJ59" t="s">
        <v>130</v>
      </c>
      <c r="BK59" t="s">
        <v>65</v>
      </c>
      <c r="BL59">
        <v>660</v>
      </c>
      <c r="BM59" s="55">
        <v>1300</v>
      </c>
      <c r="BO59" t="s">
        <v>130</v>
      </c>
      <c r="BP59" t="s">
        <v>132</v>
      </c>
      <c r="BQ59">
        <v>660</v>
      </c>
      <c r="BR59">
        <v>30</v>
      </c>
    </row>
    <row r="60" spans="1:70" ht="16" thickBot="1" x14ac:dyDescent="0.25">
      <c r="A60">
        <v>2020</v>
      </c>
      <c r="AE60" s="56" t="s">
        <v>48</v>
      </c>
      <c r="AF60" s="58" t="s">
        <v>60</v>
      </c>
      <c r="AG60" s="58" t="s">
        <v>51</v>
      </c>
      <c r="AH60" s="64">
        <v>2510</v>
      </c>
      <c r="AJ60" t="s">
        <v>48</v>
      </c>
      <c r="AK60" t="s">
        <v>85</v>
      </c>
      <c r="AL60" t="s">
        <v>51</v>
      </c>
      <c r="AM60">
        <v>49</v>
      </c>
      <c r="AO60" t="s">
        <v>56</v>
      </c>
      <c r="AP60" t="s">
        <v>49</v>
      </c>
      <c r="AQ60" t="s">
        <v>57</v>
      </c>
      <c r="AR60">
        <v>240</v>
      </c>
      <c r="AT60" t="s">
        <v>53</v>
      </c>
      <c r="AU60" t="s">
        <v>78</v>
      </c>
      <c r="AV60">
        <v>650</v>
      </c>
      <c r="AW60">
        <v>620</v>
      </c>
      <c r="AZ60" t="s">
        <v>130</v>
      </c>
      <c r="BA60" t="s">
        <v>131</v>
      </c>
      <c r="BB60">
        <v>660</v>
      </c>
      <c r="BC60">
        <v>31</v>
      </c>
      <c r="BE60" t="s">
        <v>130</v>
      </c>
      <c r="BF60" t="s">
        <v>131</v>
      </c>
      <c r="BG60">
        <v>660</v>
      </c>
      <c r="BH60">
        <v>31</v>
      </c>
      <c r="BJ60" t="s">
        <v>130</v>
      </c>
      <c r="BK60" t="s">
        <v>78</v>
      </c>
      <c r="BL60">
        <v>660</v>
      </c>
      <c r="BM60">
        <v>590</v>
      </c>
      <c r="BO60" t="s">
        <v>130</v>
      </c>
      <c r="BP60" t="s">
        <v>133</v>
      </c>
      <c r="BQ60">
        <v>660</v>
      </c>
      <c r="BR60">
        <v>30</v>
      </c>
    </row>
    <row r="61" spans="1:70" ht="16" thickBot="1" x14ac:dyDescent="0.25">
      <c r="A61" s="25" t="s">
        <v>135</v>
      </c>
      <c r="B61" s="39">
        <v>43831</v>
      </c>
      <c r="C61" s="39">
        <v>43862</v>
      </c>
      <c r="D61" s="39">
        <v>43891</v>
      </c>
      <c r="E61" s="39">
        <v>43922</v>
      </c>
      <c r="F61" s="39">
        <v>43952</v>
      </c>
      <c r="G61" s="39">
        <v>43983</v>
      </c>
      <c r="H61" s="39">
        <v>44013</v>
      </c>
      <c r="I61" s="39">
        <v>44044</v>
      </c>
      <c r="J61" s="39">
        <v>44075</v>
      </c>
      <c r="K61" s="39">
        <v>44105</v>
      </c>
      <c r="L61" s="39">
        <v>44136</v>
      </c>
      <c r="M61" s="39">
        <v>44166</v>
      </c>
      <c r="N61" s="25" t="s">
        <v>23</v>
      </c>
      <c r="O61" s="91" t="s">
        <v>24</v>
      </c>
      <c r="P61" s="91" t="s">
        <v>25</v>
      </c>
      <c r="AE61" s="53" t="s">
        <v>48</v>
      </c>
      <c r="AF61" s="53" t="s">
        <v>61</v>
      </c>
      <c r="AG61" s="53" t="s">
        <v>51</v>
      </c>
      <c r="AH61" s="54">
        <v>3970</v>
      </c>
      <c r="AJ61" t="s">
        <v>48</v>
      </c>
      <c r="AK61" t="s">
        <v>83</v>
      </c>
      <c r="AL61" t="s">
        <v>51</v>
      </c>
      <c r="AM61">
        <v>20</v>
      </c>
      <c r="AO61" t="s">
        <v>48</v>
      </c>
      <c r="AP61" t="s">
        <v>60</v>
      </c>
      <c r="AQ61" t="s">
        <v>51</v>
      </c>
      <c r="AR61" s="55">
        <v>2400</v>
      </c>
      <c r="AS61" s="55"/>
      <c r="AT61" t="s">
        <v>53</v>
      </c>
      <c r="AU61" t="s">
        <v>78</v>
      </c>
      <c r="AV61">
        <v>650</v>
      </c>
      <c r="AW61">
        <v>800</v>
      </c>
      <c r="AZ61" t="s">
        <v>130</v>
      </c>
      <c r="BA61" t="s">
        <v>131</v>
      </c>
      <c r="BB61">
        <v>660</v>
      </c>
      <c r="BC61">
        <v>30</v>
      </c>
      <c r="BE61" t="s">
        <v>130</v>
      </c>
      <c r="BF61" t="s">
        <v>131</v>
      </c>
      <c r="BG61">
        <v>660</v>
      </c>
      <c r="BH61">
        <v>30</v>
      </c>
      <c r="BJ61" t="s">
        <v>130</v>
      </c>
      <c r="BK61" t="s">
        <v>131</v>
      </c>
      <c r="BL61">
        <v>660</v>
      </c>
      <c r="BM61">
        <v>31</v>
      </c>
      <c r="BO61" t="s">
        <v>130</v>
      </c>
      <c r="BP61" t="s">
        <v>49</v>
      </c>
      <c r="BQ61">
        <v>660</v>
      </c>
      <c r="BR61" s="55">
        <v>2820</v>
      </c>
    </row>
    <row r="62" spans="1:70" x14ac:dyDescent="0.2">
      <c r="A62" s="29" t="s">
        <v>26</v>
      </c>
      <c r="B62" s="88">
        <v>17310</v>
      </c>
      <c r="C62" s="88">
        <v>15300</v>
      </c>
      <c r="D62" s="88">
        <v>22440</v>
      </c>
      <c r="E62" s="90">
        <v>33850</v>
      </c>
      <c r="F62" s="88">
        <v>29300</v>
      </c>
      <c r="G62" s="90">
        <v>30560</v>
      </c>
      <c r="H62" s="90">
        <v>22130</v>
      </c>
      <c r="I62" s="90">
        <v>28430</v>
      </c>
      <c r="J62" s="90">
        <v>23550</v>
      </c>
      <c r="K62" s="90">
        <v>22400</v>
      </c>
      <c r="L62" s="88">
        <v>19250</v>
      </c>
      <c r="M62" s="90">
        <v>22050</v>
      </c>
      <c r="N62" s="30">
        <v>286570</v>
      </c>
      <c r="O62" s="40">
        <v>0.60301327778128488</v>
      </c>
      <c r="P62" s="89">
        <v>23880.833333333332</v>
      </c>
      <c r="AE62" s="56" t="s">
        <v>48</v>
      </c>
      <c r="AF62" s="58" t="s">
        <v>100</v>
      </c>
      <c r="AG62" s="58" t="s">
        <v>51</v>
      </c>
      <c r="AH62" s="58">
        <v>1</v>
      </c>
      <c r="AJ62" t="s">
        <v>48</v>
      </c>
      <c r="AK62" t="s">
        <v>67</v>
      </c>
      <c r="AL62" t="s">
        <v>51</v>
      </c>
      <c r="AM62">
        <v>303</v>
      </c>
      <c r="AO62" t="s">
        <v>48</v>
      </c>
      <c r="AP62" t="s">
        <v>61</v>
      </c>
      <c r="AQ62" t="s">
        <v>51</v>
      </c>
      <c r="AR62" s="55">
        <v>5020</v>
      </c>
      <c r="AS62" s="55"/>
      <c r="AT62" t="s">
        <v>53</v>
      </c>
      <c r="AU62" t="s">
        <v>78</v>
      </c>
      <c r="AV62">
        <v>650</v>
      </c>
      <c r="AW62">
        <v>740</v>
      </c>
      <c r="AZ62" t="s">
        <v>130</v>
      </c>
      <c r="BA62" t="s">
        <v>131</v>
      </c>
      <c r="BB62">
        <v>660</v>
      </c>
      <c r="BC62">
        <v>31</v>
      </c>
      <c r="BE62" t="s">
        <v>130</v>
      </c>
      <c r="BF62" t="s">
        <v>131</v>
      </c>
      <c r="BG62">
        <v>660</v>
      </c>
      <c r="BH62">
        <v>31</v>
      </c>
      <c r="BJ62" t="s">
        <v>130</v>
      </c>
      <c r="BK62" t="s">
        <v>132</v>
      </c>
      <c r="BL62">
        <v>660</v>
      </c>
      <c r="BM62">
        <v>31</v>
      </c>
      <c r="BO62" t="s">
        <v>130</v>
      </c>
      <c r="BP62" t="s">
        <v>65</v>
      </c>
      <c r="BQ62">
        <v>660</v>
      </c>
      <c r="BR62" s="55">
        <v>1200</v>
      </c>
    </row>
    <row r="63" spans="1:70" x14ac:dyDescent="0.2">
      <c r="A63" s="29" t="s">
        <v>27</v>
      </c>
      <c r="B63" s="88">
        <v>11890</v>
      </c>
      <c r="C63" s="88">
        <v>7370</v>
      </c>
      <c r="D63" s="88">
        <v>11340</v>
      </c>
      <c r="E63" s="90">
        <v>1030</v>
      </c>
      <c r="F63" s="90">
        <v>170</v>
      </c>
      <c r="G63" s="90">
        <v>90</v>
      </c>
      <c r="H63" s="90">
        <v>6620</v>
      </c>
      <c r="I63" s="90">
        <v>12830</v>
      </c>
      <c r="J63" s="90">
        <v>9310</v>
      </c>
      <c r="K63" s="90">
        <v>8680</v>
      </c>
      <c r="L63" s="88">
        <v>8800</v>
      </c>
      <c r="M63" s="90">
        <v>8380</v>
      </c>
      <c r="N63" s="30">
        <v>86510</v>
      </c>
      <c r="O63" s="40">
        <v>0.18203817099088862</v>
      </c>
      <c r="P63" s="89">
        <v>7209.166666666667</v>
      </c>
      <c r="AE63" s="53" t="s">
        <v>48</v>
      </c>
      <c r="AF63" s="53" t="s">
        <v>87</v>
      </c>
      <c r="AG63" s="53" t="s">
        <v>50</v>
      </c>
      <c r="AH63" s="53">
        <v>7</v>
      </c>
      <c r="AJ63" t="s">
        <v>48</v>
      </c>
      <c r="AK63" t="s">
        <v>70</v>
      </c>
      <c r="AL63" t="s">
        <v>51</v>
      </c>
      <c r="AM63">
        <v>16</v>
      </c>
      <c r="AO63" t="s">
        <v>48</v>
      </c>
      <c r="AP63" t="s">
        <v>63</v>
      </c>
      <c r="AQ63" t="s">
        <v>51</v>
      </c>
      <c r="AR63">
        <v>640</v>
      </c>
      <c r="AT63" t="s">
        <v>53</v>
      </c>
      <c r="AU63" t="s">
        <v>78</v>
      </c>
      <c r="AV63">
        <v>650</v>
      </c>
      <c r="AW63">
        <v>930</v>
      </c>
      <c r="AZ63" t="s">
        <v>130</v>
      </c>
      <c r="BA63" t="s">
        <v>132</v>
      </c>
      <c r="BB63">
        <v>660</v>
      </c>
      <c r="BC63">
        <v>31</v>
      </c>
      <c r="BE63" t="s">
        <v>130</v>
      </c>
      <c r="BF63" t="s">
        <v>131</v>
      </c>
      <c r="BG63">
        <v>660</v>
      </c>
      <c r="BH63">
        <v>30</v>
      </c>
      <c r="BJ63" t="s">
        <v>130</v>
      </c>
      <c r="BK63" t="s">
        <v>133</v>
      </c>
      <c r="BL63">
        <v>660</v>
      </c>
      <c r="BM63">
        <v>31</v>
      </c>
      <c r="BO63" t="s">
        <v>130</v>
      </c>
      <c r="BP63" t="s">
        <v>131</v>
      </c>
      <c r="BQ63">
        <v>660</v>
      </c>
      <c r="BR63">
        <v>31</v>
      </c>
    </row>
    <row r="64" spans="1:70" ht="16" thickBot="1" x14ac:dyDescent="0.25">
      <c r="A64" s="29" t="s">
        <v>28</v>
      </c>
      <c r="B64" s="90">
        <v>8890</v>
      </c>
      <c r="C64" s="88">
        <v>7060</v>
      </c>
      <c r="D64" s="88">
        <v>7090</v>
      </c>
      <c r="E64" s="90">
        <v>8080</v>
      </c>
      <c r="F64" s="90">
        <v>7860</v>
      </c>
      <c r="G64" s="90">
        <v>10800</v>
      </c>
      <c r="H64" s="90">
        <v>7620</v>
      </c>
      <c r="I64" s="90">
        <v>7380</v>
      </c>
      <c r="J64" s="90">
        <v>6950</v>
      </c>
      <c r="K64" s="90">
        <v>7760</v>
      </c>
      <c r="L64" s="88">
        <v>9300</v>
      </c>
      <c r="M64" s="90">
        <v>13360</v>
      </c>
      <c r="N64" s="30">
        <v>102150</v>
      </c>
      <c r="O64" s="40">
        <v>0.21494855122782652</v>
      </c>
      <c r="P64" s="89">
        <v>8512.5</v>
      </c>
      <c r="AE64" s="56" t="s">
        <v>48</v>
      </c>
      <c r="AF64" s="58" t="s">
        <v>87</v>
      </c>
      <c r="AG64" s="58" t="s">
        <v>52</v>
      </c>
      <c r="AH64" s="58">
        <v>6</v>
      </c>
      <c r="AJ64" t="s">
        <v>48</v>
      </c>
      <c r="AK64" t="s">
        <v>84</v>
      </c>
      <c r="AL64" t="s">
        <v>51</v>
      </c>
      <c r="AM64">
        <v>23</v>
      </c>
      <c r="AO64" t="s">
        <v>53</v>
      </c>
      <c r="AP64" t="s">
        <v>65</v>
      </c>
      <c r="AQ64" t="s">
        <v>55</v>
      </c>
      <c r="AR64" s="55">
        <v>4120</v>
      </c>
      <c r="AS64" s="55"/>
      <c r="AT64" t="s">
        <v>53</v>
      </c>
      <c r="AU64" t="s">
        <v>78</v>
      </c>
      <c r="AV64">
        <v>650</v>
      </c>
      <c r="AW64" s="55">
        <v>1250</v>
      </c>
      <c r="AZ64" t="s">
        <v>130</v>
      </c>
      <c r="BA64" t="s">
        <v>132</v>
      </c>
      <c r="BB64">
        <v>660</v>
      </c>
      <c r="BC64">
        <v>28</v>
      </c>
      <c r="BE64" t="s">
        <v>130</v>
      </c>
      <c r="BF64" t="s">
        <v>131</v>
      </c>
      <c r="BG64">
        <v>660</v>
      </c>
      <c r="BH64">
        <v>31</v>
      </c>
      <c r="BJ64" t="s">
        <v>130</v>
      </c>
      <c r="BK64" t="s">
        <v>49</v>
      </c>
      <c r="BL64">
        <v>660</v>
      </c>
      <c r="BM64" s="55">
        <v>2630</v>
      </c>
      <c r="BO64" t="s">
        <v>130</v>
      </c>
      <c r="BP64" t="s">
        <v>132</v>
      </c>
      <c r="BQ64">
        <v>660</v>
      </c>
      <c r="BR64">
        <v>31</v>
      </c>
    </row>
    <row r="65" spans="1:70" ht="16" thickBot="1" x14ac:dyDescent="0.25">
      <c r="A65" s="33" t="s">
        <v>29</v>
      </c>
      <c r="B65" s="36">
        <v>38090</v>
      </c>
      <c r="C65" s="36">
        <v>29730</v>
      </c>
      <c r="D65" s="36">
        <v>40870</v>
      </c>
      <c r="E65" s="36">
        <v>42960</v>
      </c>
      <c r="F65" s="36">
        <v>37330</v>
      </c>
      <c r="G65" s="36">
        <v>41450</v>
      </c>
      <c r="H65" s="36">
        <v>36370</v>
      </c>
      <c r="I65" s="36">
        <v>48640</v>
      </c>
      <c r="J65" s="36">
        <v>39810</v>
      </c>
      <c r="K65" s="36">
        <v>38840</v>
      </c>
      <c r="L65" s="36">
        <v>37350</v>
      </c>
      <c r="M65" s="36">
        <v>43790</v>
      </c>
      <c r="N65" s="36">
        <v>475230</v>
      </c>
      <c r="O65" s="41">
        <v>1</v>
      </c>
      <c r="P65" s="36">
        <v>39602.5</v>
      </c>
      <c r="AE65" s="53" t="s">
        <v>48</v>
      </c>
      <c r="AF65" s="53" t="s">
        <v>87</v>
      </c>
      <c r="AG65" s="53" t="s">
        <v>51</v>
      </c>
      <c r="AH65" s="53">
        <v>24</v>
      </c>
      <c r="AJ65" t="s">
        <v>48</v>
      </c>
      <c r="AK65" t="s">
        <v>75</v>
      </c>
      <c r="AL65" t="s">
        <v>51</v>
      </c>
      <c r="AM65">
        <v>643</v>
      </c>
      <c r="AO65" t="s">
        <v>56</v>
      </c>
      <c r="AP65" t="s">
        <v>65</v>
      </c>
      <c r="AQ65" t="s">
        <v>99</v>
      </c>
      <c r="AR65">
        <v>150</v>
      </c>
      <c r="AT65" t="s">
        <v>53</v>
      </c>
      <c r="AU65" t="s">
        <v>78</v>
      </c>
      <c r="AV65">
        <v>650</v>
      </c>
      <c r="AW65" s="55">
        <v>1210</v>
      </c>
      <c r="AZ65" t="s">
        <v>130</v>
      </c>
      <c r="BA65" t="s">
        <v>132</v>
      </c>
      <c r="BB65">
        <v>660</v>
      </c>
      <c r="BC65">
        <v>31</v>
      </c>
      <c r="BE65" t="s">
        <v>130</v>
      </c>
      <c r="BF65" t="s">
        <v>132</v>
      </c>
      <c r="BG65">
        <v>660</v>
      </c>
      <c r="BH65">
        <v>31</v>
      </c>
      <c r="BJ65" t="s">
        <v>130</v>
      </c>
      <c r="BK65" t="s">
        <v>65</v>
      </c>
      <c r="BL65">
        <v>660</v>
      </c>
      <c r="BM65">
        <v>860</v>
      </c>
      <c r="BO65" t="s">
        <v>130</v>
      </c>
      <c r="BP65" t="s">
        <v>133</v>
      </c>
      <c r="BQ65">
        <v>660</v>
      </c>
      <c r="BR65">
        <v>31</v>
      </c>
    </row>
    <row r="66" spans="1:70" ht="16" thickBot="1" x14ac:dyDescent="0.25">
      <c r="AE66" s="56" t="s">
        <v>48</v>
      </c>
      <c r="AF66" s="56" t="s">
        <v>89</v>
      </c>
      <c r="AG66" s="56" t="s">
        <v>50</v>
      </c>
      <c r="AH66" s="56">
        <v>6</v>
      </c>
      <c r="AJ66" t="s">
        <v>48</v>
      </c>
      <c r="AK66" t="s">
        <v>77</v>
      </c>
      <c r="AL66" t="s">
        <v>51</v>
      </c>
      <c r="AM66">
        <v>1</v>
      </c>
      <c r="AO66" t="s">
        <v>56</v>
      </c>
      <c r="AP66" t="s">
        <v>68</v>
      </c>
      <c r="AQ66" t="s">
        <v>57</v>
      </c>
      <c r="AR66">
        <v>120</v>
      </c>
      <c r="AT66" t="s">
        <v>53</v>
      </c>
      <c r="AU66" t="s">
        <v>78</v>
      </c>
      <c r="AV66">
        <v>650</v>
      </c>
      <c r="AW66">
        <v>900</v>
      </c>
      <c r="AZ66" t="s">
        <v>130</v>
      </c>
      <c r="BA66" t="s">
        <v>132</v>
      </c>
      <c r="BB66">
        <v>660</v>
      </c>
      <c r="BC66">
        <v>30</v>
      </c>
      <c r="BE66" t="s">
        <v>130</v>
      </c>
      <c r="BF66" t="s">
        <v>132</v>
      </c>
      <c r="BG66">
        <v>660</v>
      </c>
      <c r="BH66">
        <v>28</v>
      </c>
      <c r="BJ66" t="s">
        <v>130</v>
      </c>
      <c r="BK66" t="s">
        <v>72</v>
      </c>
      <c r="BL66">
        <v>660</v>
      </c>
      <c r="BM66">
        <v>830</v>
      </c>
      <c r="BO66" t="s">
        <v>130</v>
      </c>
      <c r="BP66" t="s">
        <v>49</v>
      </c>
      <c r="BQ66">
        <v>660</v>
      </c>
      <c r="BR66" s="55">
        <v>6020</v>
      </c>
    </row>
    <row r="67" spans="1:70" ht="16" thickBot="1" x14ac:dyDescent="0.25">
      <c r="A67" s="25" t="s">
        <v>184</v>
      </c>
      <c r="B67" s="39">
        <v>44197</v>
      </c>
      <c r="C67" s="39">
        <v>44228</v>
      </c>
      <c r="D67" s="39">
        <v>44256</v>
      </c>
      <c r="E67" s="39">
        <v>44287</v>
      </c>
      <c r="F67" s="39">
        <v>44317</v>
      </c>
      <c r="G67" s="39">
        <v>44348</v>
      </c>
      <c r="H67" s="39">
        <v>44378</v>
      </c>
      <c r="I67" s="39">
        <v>44409</v>
      </c>
      <c r="J67" s="39">
        <v>44440</v>
      </c>
      <c r="K67" s="39">
        <v>44470</v>
      </c>
      <c r="L67" s="39">
        <v>44501</v>
      </c>
      <c r="M67" s="39">
        <v>44531</v>
      </c>
      <c r="N67" s="25" t="s">
        <v>23</v>
      </c>
      <c r="O67" s="91" t="s">
        <v>24</v>
      </c>
      <c r="P67" s="91" t="s">
        <v>25</v>
      </c>
      <c r="AE67" s="53" t="s">
        <v>48</v>
      </c>
      <c r="AF67" s="63" t="s">
        <v>89</v>
      </c>
      <c r="AG67" s="63" t="s">
        <v>52</v>
      </c>
      <c r="AH67" s="63">
        <v>56</v>
      </c>
      <c r="AJ67" t="s">
        <v>53</v>
      </c>
      <c r="AK67" t="s">
        <v>77</v>
      </c>
      <c r="AL67" t="s">
        <v>55</v>
      </c>
      <c r="AM67">
        <v>48</v>
      </c>
      <c r="AO67" t="s">
        <v>48</v>
      </c>
      <c r="AP67" t="s">
        <v>74</v>
      </c>
      <c r="AQ67" t="s">
        <v>51</v>
      </c>
      <c r="AR67">
        <v>410</v>
      </c>
      <c r="AZ67" t="s">
        <v>130</v>
      </c>
      <c r="BA67" t="s">
        <v>132</v>
      </c>
      <c r="BB67">
        <v>660</v>
      </c>
      <c r="BC67">
        <v>31</v>
      </c>
      <c r="BE67" t="s">
        <v>130</v>
      </c>
      <c r="BF67" t="s">
        <v>132</v>
      </c>
      <c r="BG67">
        <v>660</v>
      </c>
      <c r="BH67">
        <v>31</v>
      </c>
      <c r="BJ67" t="s">
        <v>130</v>
      </c>
      <c r="BK67" t="s">
        <v>131</v>
      </c>
      <c r="BL67">
        <v>660</v>
      </c>
      <c r="BM67">
        <v>30</v>
      </c>
      <c r="BO67" t="s">
        <v>130</v>
      </c>
      <c r="BP67" t="s">
        <v>65</v>
      </c>
      <c r="BQ67">
        <v>660</v>
      </c>
      <c r="BR67">
        <v>820</v>
      </c>
    </row>
    <row r="68" spans="1:70" x14ac:dyDescent="0.2">
      <c r="A68" s="29" t="s">
        <v>26</v>
      </c>
      <c r="B68" s="88">
        <v>22180</v>
      </c>
      <c r="C68" s="88">
        <v>23140</v>
      </c>
      <c r="D68" s="88">
        <v>22320</v>
      </c>
      <c r="E68" s="90">
        <v>12440</v>
      </c>
      <c r="F68" s="88">
        <v>14900</v>
      </c>
      <c r="G68" s="90">
        <v>20150</v>
      </c>
      <c r="H68" s="90">
        <v>17890</v>
      </c>
      <c r="I68" s="90">
        <v>18360</v>
      </c>
      <c r="J68" s="90">
        <v>16630</v>
      </c>
      <c r="K68" s="90">
        <v>28190</v>
      </c>
      <c r="L68" s="88">
        <v>10290</v>
      </c>
      <c r="M68" s="90">
        <v>22420</v>
      </c>
      <c r="N68" s="30">
        <f>SUM(B68:M68)</f>
        <v>228910</v>
      </c>
      <c r="O68" s="40">
        <f>N68/N71</f>
        <v>0.52521567547723935</v>
      </c>
      <c r="P68" s="89">
        <f>AVERAGE(B68:M68)</f>
        <v>19075.833333333332</v>
      </c>
      <c r="AE68" s="56" t="s">
        <v>48</v>
      </c>
      <c r="AF68" s="58" t="s">
        <v>89</v>
      </c>
      <c r="AG68" s="58" t="s">
        <v>51</v>
      </c>
      <c r="AH68" s="58">
        <v>17</v>
      </c>
      <c r="AJ68" t="s">
        <v>48</v>
      </c>
      <c r="AK68" t="s">
        <v>60</v>
      </c>
      <c r="AL68" t="s">
        <v>51</v>
      </c>
      <c r="AM68" s="55">
        <v>2130</v>
      </c>
      <c r="AO68" t="s">
        <v>53</v>
      </c>
      <c r="AP68" t="s">
        <v>72</v>
      </c>
      <c r="AQ68" t="s">
        <v>76</v>
      </c>
      <c r="AR68" s="55">
        <v>1000</v>
      </c>
      <c r="AS68" s="55"/>
      <c r="AT68" s="55"/>
      <c r="AU68" s="55"/>
      <c r="AV68" s="55"/>
      <c r="AW68" s="55"/>
      <c r="AZ68" t="s">
        <v>130</v>
      </c>
      <c r="BA68" t="s">
        <v>132</v>
      </c>
      <c r="BB68">
        <v>660</v>
      </c>
      <c r="BC68">
        <v>30</v>
      </c>
      <c r="BE68" t="s">
        <v>130</v>
      </c>
      <c r="BF68" t="s">
        <v>132</v>
      </c>
      <c r="BG68">
        <v>660</v>
      </c>
      <c r="BH68">
        <v>30</v>
      </c>
      <c r="BJ68" t="s">
        <v>130</v>
      </c>
      <c r="BK68" t="s">
        <v>132</v>
      </c>
      <c r="BL68">
        <v>660</v>
      </c>
      <c r="BM68">
        <v>30</v>
      </c>
      <c r="BO68" t="s">
        <v>130</v>
      </c>
      <c r="BP68" t="s">
        <v>78</v>
      </c>
      <c r="BQ68">
        <v>660</v>
      </c>
      <c r="BR68">
        <v>470</v>
      </c>
    </row>
    <row r="69" spans="1:70" x14ac:dyDescent="0.2">
      <c r="A69" s="29" t="s">
        <v>27</v>
      </c>
      <c r="B69" s="88">
        <v>9520</v>
      </c>
      <c r="C69" s="88">
        <v>7720</v>
      </c>
      <c r="D69" s="88">
        <v>11270</v>
      </c>
      <c r="E69" s="90">
        <v>9960</v>
      </c>
      <c r="F69" s="90">
        <v>10900</v>
      </c>
      <c r="G69" s="90">
        <v>12810</v>
      </c>
      <c r="H69" s="90">
        <v>9230</v>
      </c>
      <c r="I69" s="90">
        <v>9970</v>
      </c>
      <c r="J69" s="90">
        <v>7750</v>
      </c>
      <c r="K69" s="90">
        <v>9470</v>
      </c>
      <c r="L69" s="88">
        <v>12440</v>
      </c>
      <c r="M69" s="90">
        <v>9760</v>
      </c>
      <c r="N69" s="30">
        <f t="shared" ref="N69:N70" si="28">SUM(B69:M69)</f>
        <v>120800</v>
      </c>
      <c r="O69" s="40">
        <f>SUM(N69/N71)</f>
        <v>0.27716593245227605</v>
      </c>
      <c r="P69" s="89">
        <f t="shared" ref="P69:P70" si="29">AVERAGE(B69:M69)</f>
        <v>10066.666666666666</v>
      </c>
      <c r="AE69" s="53" t="s">
        <v>48</v>
      </c>
      <c r="AF69" s="63" t="s">
        <v>91</v>
      </c>
      <c r="AG69" s="63" t="s">
        <v>50</v>
      </c>
      <c r="AH69" s="63">
        <v>2</v>
      </c>
      <c r="AJ69" t="s">
        <v>48</v>
      </c>
      <c r="AK69" t="s">
        <v>80</v>
      </c>
      <c r="AL69" t="s">
        <v>51</v>
      </c>
      <c r="AM69" s="55">
        <v>8120</v>
      </c>
      <c r="AO69" t="s">
        <v>53</v>
      </c>
      <c r="AP69" t="s">
        <v>78</v>
      </c>
      <c r="AQ69" t="s">
        <v>55</v>
      </c>
      <c r="AR69">
        <v>140</v>
      </c>
      <c r="AZ69" t="s">
        <v>130</v>
      </c>
      <c r="BA69" t="s">
        <v>132</v>
      </c>
      <c r="BB69">
        <v>660</v>
      </c>
      <c r="BC69">
        <v>31</v>
      </c>
      <c r="BE69" t="s">
        <v>130</v>
      </c>
      <c r="BF69" t="s">
        <v>132</v>
      </c>
      <c r="BG69">
        <v>660</v>
      </c>
      <c r="BH69">
        <v>31</v>
      </c>
      <c r="BJ69" t="s">
        <v>130</v>
      </c>
      <c r="BK69" t="s">
        <v>133</v>
      </c>
      <c r="BL69">
        <v>660</v>
      </c>
      <c r="BM69">
        <v>30</v>
      </c>
      <c r="BO69" t="s">
        <v>130</v>
      </c>
      <c r="BP69" t="s">
        <v>131</v>
      </c>
      <c r="BQ69">
        <v>660</v>
      </c>
      <c r="BR69">
        <v>30</v>
      </c>
    </row>
    <row r="70" spans="1:70" ht="16" thickBot="1" x14ac:dyDescent="0.25">
      <c r="A70" s="29" t="s">
        <v>28</v>
      </c>
      <c r="B70" s="90">
        <v>4850</v>
      </c>
      <c r="C70" s="88">
        <v>9990</v>
      </c>
      <c r="D70" s="88">
        <v>5620</v>
      </c>
      <c r="E70" s="90">
        <v>9500</v>
      </c>
      <c r="F70" s="90">
        <v>5420</v>
      </c>
      <c r="G70" s="90">
        <v>10850</v>
      </c>
      <c r="H70" s="90">
        <v>4850</v>
      </c>
      <c r="I70" s="90">
        <v>6250</v>
      </c>
      <c r="J70" s="90">
        <v>6450</v>
      </c>
      <c r="K70" s="90">
        <v>6420</v>
      </c>
      <c r="L70" s="88">
        <v>8770</v>
      </c>
      <c r="M70" s="90">
        <v>7160</v>
      </c>
      <c r="N70" s="30">
        <f t="shared" si="28"/>
        <v>86130</v>
      </c>
      <c r="O70" s="40">
        <f>SUM(N70/N71)</f>
        <v>0.19761839207048459</v>
      </c>
      <c r="P70" s="89">
        <f t="shared" si="29"/>
        <v>7177.5</v>
      </c>
      <c r="AE70" s="56" t="s">
        <v>48</v>
      </c>
      <c r="AF70" s="56" t="s">
        <v>91</v>
      </c>
      <c r="AG70" s="56" t="s">
        <v>52</v>
      </c>
      <c r="AH70" s="56">
        <v>3</v>
      </c>
      <c r="AJ70" t="s">
        <v>48</v>
      </c>
      <c r="AK70" t="s">
        <v>61</v>
      </c>
      <c r="AL70" t="s">
        <v>51</v>
      </c>
      <c r="AM70" s="55">
        <v>5820</v>
      </c>
      <c r="AO70" t="s">
        <v>48</v>
      </c>
      <c r="AP70" t="s">
        <v>49</v>
      </c>
      <c r="AQ70" t="s">
        <v>51</v>
      </c>
      <c r="AR70" s="55">
        <v>2060</v>
      </c>
      <c r="AS70" s="55"/>
      <c r="AT70" s="55"/>
      <c r="AU70" s="55"/>
      <c r="AV70" s="55"/>
      <c r="AW70" s="55"/>
      <c r="AZ70" t="s">
        <v>130</v>
      </c>
      <c r="BA70" t="s">
        <v>132</v>
      </c>
      <c r="BB70">
        <v>660</v>
      </c>
      <c r="BC70">
        <v>31</v>
      </c>
      <c r="BE70" t="s">
        <v>130</v>
      </c>
      <c r="BF70" t="s">
        <v>132</v>
      </c>
      <c r="BG70">
        <v>660</v>
      </c>
      <c r="BH70">
        <v>30</v>
      </c>
      <c r="BJ70" t="s">
        <v>130</v>
      </c>
      <c r="BK70" t="s">
        <v>49</v>
      </c>
      <c r="BL70">
        <v>660</v>
      </c>
      <c r="BM70" s="55">
        <v>5610</v>
      </c>
      <c r="BO70" t="s">
        <v>130</v>
      </c>
      <c r="BP70" t="s">
        <v>132</v>
      </c>
      <c r="BQ70">
        <v>660</v>
      </c>
      <c r="BR70">
        <v>30</v>
      </c>
    </row>
    <row r="71" spans="1:70" ht="16" thickBot="1" x14ac:dyDescent="0.25">
      <c r="A71" s="33" t="s">
        <v>29</v>
      </c>
      <c r="B71" s="36">
        <f>SUM(B68:B70)</f>
        <v>36550</v>
      </c>
      <c r="C71" s="36">
        <f t="shared" ref="C71:M71" si="30">SUM(C68:C70)</f>
        <v>40850</v>
      </c>
      <c r="D71" s="36">
        <f t="shared" si="30"/>
        <v>39210</v>
      </c>
      <c r="E71" s="36">
        <f t="shared" si="30"/>
        <v>31900</v>
      </c>
      <c r="F71" s="36">
        <f t="shared" si="30"/>
        <v>31220</v>
      </c>
      <c r="G71" s="36">
        <f t="shared" si="30"/>
        <v>43810</v>
      </c>
      <c r="H71" s="36">
        <f t="shared" si="30"/>
        <v>31970</v>
      </c>
      <c r="I71" s="36">
        <f t="shared" si="30"/>
        <v>34580</v>
      </c>
      <c r="J71" s="36">
        <f t="shared" si="30"/>
        <v>30830</v>
      </c>
      <c r="K71" s="36">
        <f t="shared" si="30"/>
        <v>44080</v>
      </c>
      <c r="L71" s="36">
        <f t="shared" si="30"/>
        <v>31500</v>
      </c>
      <c r="M71" s="36">
        <f t="shared" si="30"/>
        <v>39340</v>
      </c>
      <c r="N71" s="36">
        <f>SUM(N68:N70)</f>
        <v>435840</v>
      </c>
      <c r="O71" s="41">
        <v>1</v>
      </c>
      <c r="P71" s="36">
        <v>36340.5</v>
      </c>
      <c r="AE71" s="53" t="s">
        <v>48</v>
      </c>
      <c r="AF71" s="63" t="s">
        <v>91</v>
      </c>
      <c r="AG71" s="63" t="s">
        <v>51</v>
      </c>
      <c r="AH71" s="63">
        <v>11</v>
      </c>
      <c r="AJ71" t="s">
        <v>48</v>
      </c>
      <c r="AK71" t="s">
        <v>100</v>
      </c>
      <c r="AL71" t="s">
        <v>51</v>
      </c>
      <c r="AM71">
        <v>2</v>
      </c>
      <c r="AO71" t="s">
        <v>53</v>
      </c>
      <c r="AP71" t="s">
        <v>49</v>
      </c>
      <c r="AQ71" t="s">
        <v>54</v>
      </c>
      <c r="AR71">
        <v>240</v>
      </c>
      <c r="AZ71" t="s">
        <v>130</v>
      </c>
      <c r="BA71" t="s">
        <v>132</v>
      </c>
      <c r="BB71">
        <v>660</v>
      </c>
      <c r="BC71">
        <v>30</v>
      </c>
      <c r="BE71" t="s">
        <v>130</v>
      </c>
      <c r="BF71" t="s">
        <v>132</v>
      </c>
      <c r="BG71">
        <v>660</v>
      </c>
      <c r="BH71">
        <v>31</v>
      </c>
      <c r="BJ71" t="s">
        <v>130</v>
      </c>
      <c r="BK71" t="s">
        <v>65</v>
      </c>
      <c r="BL71">
        <v>660</v>
      </c>
      <c r="BM71" s="55">
        <v>1260</v>
      </c>
      <c r="BO71" t="s">
        <v>130</v>
      </c>
      <c r="BP71" t="s">
        <v>133</v>
      </c>
      <c r="BQ71">
        <v>660</v>
      </c>
      <c r="BR71">
        <v>30</v>
      </c>
    </row>
    <row r="72" spans="1:70" ht="16" thickBot="1" x14ac:dyDescent="0.25">
      <c r="AE72" s="56" t="s">
        <v>48</v>
      </c>
      <c r="AF72" s="58" t="s">
        <v>63</v>
      </c>
      <c r="AG72" s="58" t="s">
        <v>51</v>
      </c>
      <c r="AH72" s="58">
        <v>860</v>
      </c>
      <c r="AJ72" t="s">
        <v>48</v>
      </c>
      <c r="AK72" t="s">
        <v>86</v>
      </c>
      <c r="AL72" t="s">
        <v>51</v>
      </c>
      <c r="AM72">
        <v>4</v>
      </c>
      <c r="AO72" t="s">
        <v>53</v>
      </c>
      <c r="AP72" t="s">
        <v>49</v>
      </c>
      <c r="AQ72" t="s">
        <v>76</v>
      </c>
      <c r="AR72">
        <v>200</v>
      </c>
      <c r="AZ72" t="s">
        <v>130</v>
      </c>
      <c r="BA72" t="s">
        <v>132</v>
      </c>
      <c r="BB72">
        <v>660</v>
      </c>
      <c r="BC72">
        <v>31</v>
      </c>
      <c r="BE72" t="s">
        <v>130</v>
      </c>
      <c r="BF72" t="s">
        <v>132</v>
      </c>
      <c r="BG72">
        <v>660</v>
      </c>
      <c r="BH72">
        <v>31</v>
      </c>
      <c r="BJ72" t="s">
        <v>130</v>
      </c>
      <c r="BK72" t="s">
        <v>78</v>
      </c>
      <c r="BL72">
        <v>660</v>
      </c>
      <c r="BM72">
        <v>410</v>
      </c>
      <c r="BO72" t="s">
        <v>130</v>
      </c>
      <c r="BP72" t="s">
        <v>49</v>
      </c>
      <c r="BQ72">
        <v>660</v>
      </c>
      <c r="BR72" s="55">
        <v>2580</v>
      </c>
    </row>
    <row r="73" spans="1:70" ht="16" thickBot="1" x14ac:dyDescent="0.25">
      <c r="A73" s="25" t="s">
        <v>185</v>
      </c>
      <c r="B73" s="39" t="s">
        <v>165</v>
      </c>
      <c r="C73" s="39" t="s">
        <v>166</v>
      </c>
      <c r="D73" s="39" t="s">
        <v>167</v>
      </c>
      <c r="E73" s="39" t="s">
        <v>168</v>
      </c>
      <c r="F73" s="39" t="s">
        <v>10</v>
      </c>
      <c r="G73" s="39" t="s">
        <v>169</v>
      </c>
      <c r="H73" s="39" t="s">
        <v>170</v>
      </c>
      <c r="I73" s="39" t="s">
        <v>171</v>
      </c>
      <c r="J73" s="39" t="s">
        <v>172</v>
      </c>
      <c r="K73" s="39" t="s">
        <v>174</v>
      </c>
      <c r="L73" s="39" t="s">
        <v>173</v>
      </c>
      <c r="M73" s="39" t="s">
        <v>175</v>
      </c>
      <c r="N73" s="25" t="s">
        <v>23</v>
      </c>
      <c r="O73" s="91" t="s">
        <v>24</v>
      </c>
      <c r="P73" s="91" t="s">
        <v>25</v>
      </c>
      <c r="AE73" s="53" t="s">
        <v>48</v>
      </c>
      <c r="AF73" s="63" t="s">
        <v>101</v>
      </c>
      <c r="AG73" s="63" t="s">
        <v>50</v>
      </c>
      <c r="AH73" s="63">
        <v>7</v>
      </c>
      <c r="AJ73" t="s">
        <v>48</v>
      </c>
      <c r="AK73" t="s">
        <v>87</v>
      </c>
      <c r="AL73" t="s">
        <v>51</v>
      </c>
      <c r="AM73">
        <v>29</v>
      </c>
      <c r="AO73" t="s">
        <v>53</v>
      </c>
      <c r="AP73" t="s">
        <v>49</v>
      </c>
      <c r="AQ73" t="s">
        <v>55</v>
      </c>
      <c r="AR73" s="55">
        <v>7220</v>
      </c>
      <c r="AS73" s="55"/>
      <c r="AT73" s="55"/>
      <c r="AU73" s="55"/>
      <c r="AV73" s="55"/>
      <c r="AW73" s="55"/>
      <c r="AZ73" t="s">
        <v>130</v>
      </c>
      <c r="BA73" t="s">
        <v>132</v>
      </c>
      <c r="BB73">
        <v>660</v>
      </c>
      <c r="BC73">
        <v>30</v>
      </c>
      <c r="BE73" t="s">
        <v>130</v>
      </c>
      <c r="BF73" t="s">
        <v>132</v>
      </c>
      <c r="BG73">
        <v>660</v>
      </c>
      <c r="BH73">
        <v>30</v>
      </c>
      <c r="BJ73" t="s">
        <v>130</v>
      </c>
      <c r="BK73" t="s">
        <v>131</v>
      </c>
      <c r="BL73">
        <v>660</v>
      </c>
      <c r="BM73">
        <v>31</v>
      </c>
      <c r="BO73" t="s">
        <v>130</v>
      </c>
      <c r="BP73" t="s">
        <v>78</v>
      </c>
      <c r="BQ73">
        <v>660</v>
      </c>
      <c r="BR73">
        <v>460</v>
      </c>
    </row>
    <row r="74" spans="1:70" x14ac:dyDescent="0.2">
      <c r="A74" s="29" t="s">
        <v>26</v>
      </c>
      <c r="B74" s="88">
        <v>12970</v>
      </c>
      <c r="C74" s="88">
        <v>13340</v>
      </c>
      <c r="D74" s="88">
        <v>22300</v>
      </c>
      <c r="E74" s="90">
        <v>15180</v>
      </c>
      <c r="F74" s="88">
        <v>18400</v>
      </c>
      <c r="G74" s="90">
        <v>17980</v>
      </c>
      <c r="H74" s="90">
        <v>20990</v>
      </c>
      <c r="I74" s="90">
        <v>13400</v>
      </c>
      <c r="J74" s="90">
        <v>17940</v>
      </c>
      <c r="K74" s="90">
        <v>14130</v>
      </c>
      <c r="L74" s="88">
        <v>26050</v>
      </c>
      <c r="M74" s="90">
        <v>12630</v>
      </c>
      <c r="N74" s="30">
        <f>SUM(B74:M74)</f>
        <v>205310</v>
      </c>
      <c r="O74" s="40">
        <f>N74/N77</f>
        <v>0.51894446831635621</v>
      </c>
      <c r="P74" s="89">
        <f>AVERAGE(B74:M74)</f>
        <v>17109.166666666668</v>
      </c>
      <c r="AE74" s="56" t="s">
        <v>58</v>
      </c>
      <c r="AF74" s="56" t="s">
        <v>65</v>
      </c>
      <c r="AG74" s="56" t="s">
        <v>64</v>
      </c>
      <c r="AH74" s="56">
        <v>210</v>
      </c>
      <c r="AJ74" t="s">
        <v>48</v>
      </c>
      <c r="AK74" t="s">
        <v>88</v>
      </c>
      <c r="AL74" t="s">
        <v>51</v>
      </c>
      <c r="AM74">
        <v>6</v>
      </c>
      <c r="AO74" t="s">
        <v>56</v>
      </c>
      <c r="AP74" t="s">
        <v>49</v>
      </c>
      <c r="AQ74" t="s">
        <v>99</v>
      </c>
      <c r="AR74">
        <v>150</v>
      </c>
      <c r="AZ74" t="s">
        <v>130</v>
      </c>
      <c r="BA74" t="s">
        <v>132</v>
      </c>
      <c r="BB74">
        <v>660</v>
      </c>
      <c r="BC74">
        <v>31</v>
      </c>
      <c r="BE74" t="s">
        <v>130</v>
      </c>
      <c r="BF74" t="s">
        <v>132</v>
      </c>
      <c r="BG74">
        <v>660</v>
      </c>
      <c r="BH74">
        <v>31</v>
      </c>
      <c r="BJ74" t="s">
        <v>130</v>
      </c>
      <c r="BK74" t="s">
        <v>132</v>
      </c>
      <c r="BL74">
        <v>660</v>
      </c>
      <c r="BM74">
        <v>31</v>
      </c>
      <c r="BO74" t="s">
        <v>130</v>
      </c>
      <c r="BP74" t="s">
        <v>131</v>
      </c>
      <c r="BQ74">
        <v>660</v>
      </c>
      <c r="BR74">
        <v>31</v>
      </c>
    </row>
    <row r="75" spans="1:70" x14ac:dyDescent="0.2">
      <c r="A75" s="29" t="s">
        <v>27</v>
      </c>
      <c r="B75" s="88">
        <v>11270</v>
      </c>
      <c r="C75" s="88">
        <v>5660</v>
      </c>
      <c r="D75" s="88">
        <v>10450</v>
      </c>
      <c r="E75" s="90">
        <v>6800</v>
      </c>
      <c r="F75" s="90">
        <v>9040</v>
      </c>
      <c r="G75" s="90">
        <v>10110</v>
      </c>
      <c r="H75" s="90">
        <v>8930</v>
      </c>
      <c r="I75" s="90">
        <v>7320</v>
      </c>
      <c r="J75" s="90">
        <v>8060</v>
      </c>
      <c r="K75" s="90">
        <v>9540</v>
      </c>
      <c r="L75" s="88">
        <v>6560</v>
      </c>
      <c r="M75" s="90">
        <v>14520</v>
      </c>
      <c r="N75" s="30">
        <f t="shared" ref="N75:N76" si="31">SUM(B75:M75)</f>
        <v>108260</v>
      </c>
      <c r="O75" s="40">
        <f>N75/N77</f>
        <v>0.27363951166493944</v>
      </c>
      <c r="P75" s="89">
        <f t="shared" ref="P75:P76" si="32">AVERAGE(B75:M75)</f>
        <v>9021.6666666666661</v>
      </c>
      <c r="AE75" s="53" t="s">
        <v>58</v>
      </c>
      <c r="AF75" s="53" t="s">
        <v>65</v>
      </c>
      <c r="AG75" s="53" t="s">
        <v>62</v>
      </c>
      <c r="AH75" s="53">
        <v>300</v>
      </c>
      <c r="AJ75" t="s">
        <v>48</v>
      </c>
      <c r="AK75" t="s">
        <v>89</v>
      </c>
      <c r="AL75" t="s">
        <v>51</v>
      </c>
      <c r="AM75">
        <v>71</v>
      </c>
      <c r="AO75" t="s">
        <v>53</v>
      </c>
      <c r="AP75" t="s">
        <v>49</v>
      </c>
      <c r="AQ75" t="s">
        <v>102</v>
      </c>
      <c r="AR75">
        <v>120</v>
      </c>
      <c r="BE75" t="s">
        <v>130</v>
      </c>
      <c r="BF75" t="s">
        <v>132</v>
      </c>
      <c r="BG75">
        <v>660</v>
      </c>
      <c r="BH75">
        <v>30</v>
      </c>
      <c r="BJ75" t="s">
        <v>130</v>
      </c>
      <c r="BK75" t="s">
        <v>133</v>
      </c>
      <c r="BL75">
        <v>660</v>
      </c>
      <c r="BM75">
        <v>31</v>
      </c>
      <c r="BO75" t="s">
        <v>130</v>
      </c>
      <c r="BP75" t="s">
        <v>132</v>
      </c>
      <c r="BQ75">
        <v>660</v>
      </c>
      <c r="BR75">
        <v>31</v>
      </c>
    </row>
    <row r="76" spans="1:70" ht="16" thickBot="1" x14ac:dyDescent="0.25">
      <c r="A76" s="29" t="s">
        <v>28</v>
      </c>
      <c r="B76" s="90">
        <v>7660</v>
      </c>
      <c r="C76" s="88">
        <v>8690</v>
      </c>
      <c r="D76" s="88">
        <v>6160</v>
      </c>
      <c r="E76" s="90">
        <v>7690</v>
      </c>
      <c r="F76" s="90">
        <v>4820</v>
      </c>
      <c r="G76" s="90">
        <v>8240</v>
      </c>
      <c r="H76" s="90">
        <v>6580</v>
      </c>
      <c r="I76" s="90">
        <v>7010</v>
      </c>
      <c r="J76" s="90">
        <v>4960</v>
      </c>
      <c r="K76" s="90">
        <v>6400</v>
      </c>
      <c r="L76" s="88">
        <v>7910</v>
      </c>
      <c r="M76" s="90">
        <v>5940</v>
      </c>
      <c r="N76" s="30">
        <f t="shared" si="31"/>
        <v>82060</v>
      </c>
      <c r="O76" s="40">
        <f>N76/N77</f>
        <v>0.20741602001870435</v>
      </c>
      <c r="P76" s="89">
        <f t="shared" si="32"/>
        <v>6838.333333333333</v>
      </c>
      <c r="AE76" s="56" t="s">
        <v>48</v>
      </c>
      <c r="AF76" s="56" t="s">
        <v>65</v>
      </c>
      <c r="AG76" s="56" t="s">
        <v>50</v>
      </c>
      <c r="AH76" s="56">
        <v>860</v>
      </c>
      <c r="AJ76" t="s">
        <v>48</v>
      </c>
      <c r="AK76" t="s">
        <v>91</v>
      </c>
      <c r="AL76" t="s">
        <v>51</v>
      </c>
      <c r="AM76">
        <v>9</v>
      </c>
      <c r="AO76" t="s">
        <v>53</v>
      </c>
      <c r="AP76" t="s">
        <v>49</v>
      </c>
      <c r="AQ76" t="s">
        <v>102</v>
      </c>
      <c r="AR76">
        <v>150</v>
      </c>
      <c r="BE76" t="s">
        <v>130</v>
      </c>
      <c r="BF76" t="s">
        <v>132</v>
      </c>
      <c r="BG76">
        <v>660</v>
      </c>
      <c r="BH76">
        <v>31</v>
      </c>
      <c r="BO76" t="s">
        <v>130</v>
      </c>
      <c r="BP76" t="s">
        <v>133</v>
      </c>
      <c r="BQ76">
        <v>660</v>
      </c>
      <c r="BR76">
        <v>31</v>
      </c>
    </row>
    <row r="77" spans="1:70" ht="16" thickBot="1" x14ac:dyDescent="0.25">
      <c r="A77" s="33" t="s">
        <v>29</v>
      </c>
      <c r="B77" s="36">
        <f>SUM(B74:B76)</f>
        <v>31900</v>
      </c>
      <c r="C77" s="36">
        <f t="shared" ref="C77:M77" si="33">SUM(C74:C76)</f>
        <v>27690</v>
      </c>
      <c r="D77" s="36">
        <f t="shared" si="33"/>
        <v>38910</v>
      </c>
      <c r="E77" s="36">
        <f t="shared" si="33"/>
        <v>29670</v>
      </c>
      <c r="F77" s="36">
        <f t="shared" si="33"/>
        <v>32260</v>
      </c>
      <c r="G77" s="36">
        <f t="shared" si="33"/>
        <v>36330</v>
      </c>
      <c r="H77" s="36">
        <f t="shared" si="33"/>
        <v>36500</v>
      </c>
      <c r="I77" s="36">
        <f t="shared" si="33"/>
        <v>27730</v>
      </c>
      <c r="J77" s="36">
        <f t="shared" si="33"/>
        <v>30960</v>
      </c>
      <c r="K77" s="36">
        <f t="shared" si="33"/>
        <v>30070</v>
      </c>
      <c r="L77" s="36">
        <f t="shared" si="33"/>
        <v>40520</v>
      </c>
      <c r="M77" s="36">
        <f t="shared" si="33"/>
        <v>33090</v>
      </c>
      <c r="N77" s="36">
        <f>SUM(N74:N76)</f>
        <v>395630</v>
      </c>
      <c r="O77" s="110">
        <f>SUM(O74:O76)</f>
        <v>1</v>
      </c>
      <c r="P77" s="36">
        <f>SUM(P74:P76)</f>
        <v>32969.166666666672</v>
      </c>
      <c r="AE77" s="53" t="s">
        <v>48</v>
      </c>
      <c r="AF77" s="53" t="s">
        <v>65</v>
      </c>
      <c r="AG77" s="53" t="s">
        <v>52</v>
      </c>
      <c r="AH77" s="53">
        <v>710</v>
      </c>
      <c r="AJ77" t="s">
        <v>48</v>
      </c>
      <c r="AK77" t="s">
        <v>63</v>
      </c>
      <c r="AL77" t="s">
        <v>51</v>
      </c>
      <c r="AM77">
        <v>510</v>
      </c>
      <c r="AO77" t="s">
        <v>53</v>
      </c>
      <c r="AP77" t="s">
        <v>49</v>
      </c>
      <c r="AQ77" t="s">
        <v>102</v>
      </c>
      <c r="AR77">
        <v>350</v>
      </c>
    </row>
    <row r="78" spans="1:70" ht="16" thickBot="1" x14ac:dyDescent="0.25">
      <c r="AE78" s="56" t="s">
        <v>53</v>
      </c>
      <c r="AF78" s="56" t="s">
        <v>65</v>
      </c>
      <c r="AG78" s="56" t="s">
        <v>55</v>
      </c>
      <c r="AH78" s="56">
        <v>470</v>
      </c>
      <c r="AJ78" t="s">
        <v>53</v>
      </c>
      <c r="AK78" t="s">
        <v>65</v>
      </c>
      <c r="AL78" t="s">
        <v>54</v>
      </c>
      <c r="AM78">
        <v>100</v>
      </c>
      <c r="AO78" t="s">
        <v>48</v>
      </c>
      <c r="AP78" t="s">
        <v>82</v>
      </c>
      <c r="AQ78" t="s">
        <v>51</v>
      </c>
      <c r="AR78">
        <v>175</v>
      </c>
    </row>
    <row r="79" spans="1:70" ht="16" thickBot="1" x14ac:dyDescent="0.25">
      <c r="A79" s="25" t="s">
        <v>186</v>
      </c>
      <c r="B79" s="39" t="s">
        <v>165</v>
      </c>
      <c r="C79" s="39" t="s">
        <v>166</v>
      </c>
      <c r="D79" s="39" t="s">
        <v>167</v>
      </c>
      <c r="E79" s="39" t="s">
        <v>168</v>
      </c>
      <c r="F79" s="39" t="s">
        <v>10</v>
      </c>
      <c r="G79" s="39" t="s">
        <v>169</v>
      </c>
      <c r="H79" s="39" t="s">
        <v>170</v>
      </c>
      <c r="I79" s="39" t="s">
        <v>171</v>
      </c>
      <c r="J79" s="39" t="s">
        <v>172</v>
      </c>
      <c r="K79" s="39" t="s">
        <v>174</v>
      </c>
      <c r="L79" s="39" t="s">
        <v>173</v>
      </c>
      <c r="M79" s="39" t="s">
        <v>175</v>
      </c>
      <c r="N79" s="25" t="s">
        <v>23</v>
      </c>
      <c r="O79" s="91" t="s">
        <v>24</v>
      </c>
      <c r="P79" s="91" t="s">
        <v>25</v>
      </c>
      <c r="AE79" s="53" t="s">
        <v>48</v>
      </c>
      <c r="AF79" s="53" t="s">
        <v>92</v>
      </c>
      <c r="AG79" s="53" t="s">
        <v>50</v>
      </c>
      <c r="AH79" s="53">
        <v>162</v>
      </c>
      <c r="AJ79" t="s">
        <v>53</v>
      </c>
      <c r="AK79" t="s">
        <v>65</v>
      </c>
      <c r="AL79" t="s">
        <v>55</v>
      </c>
      <c r="AM79">
        <v>760</v>
      </c>
      <c r="AO79" t="s">
        <v>48</v>
      </c>
      <c r="AP79" t="s">
        <v>85</v>
      </c>
      <c r="AQ79" t="s">
        <v>51</v>
      </c>
      <c r="AR79">
        <v>11</v>
      </c>
    </row>
    <row r="80" spans="1:70" x14ac:dyDescent="0.2">
      <c r="A80" s="29" t="s">
        <v>26</v>
      </c>
      <c r="B80" s="88">
        <v>16850</v>
      </c>
      <c r="C80" s="88">
        <v>22720</v>
      </c>
      <c r="D80" s="88">
        <v>17920</v>
      </c>
      <c r="E80" s="90">
        <v>19160</v>
      </c>
      <c r="F80" s="88">
        <v>14860</v>
      </c>
      <c r="G80" s="90">
        <v>11372</v>
      </c>
      <c r="H80" s="90">
        <v>10657</v>
      </c>
      <c r="I80" s="90">
        <v>20520</v>
      </c>
      <c r="J80" s="90">
        <v>11009</v>
      </c>
      <c r="K80" s="90">
        <v>16055</v>
      </c>
      <c r="L80" s="88">
        <v>11150</v>
      </c>
      <c r="M80" s="90">
        <v>20630</v>
      </c>
      <c r="N80" s="30">
        <f>SUM(B80:M80)</f>
        <v>192903</v>
      </c>
      <c r="O80" s="40">
        <f>N80/N83</f>
        <v>0.54238341327904893</v>
      </c>
      <c r="P80" s="89">
        <f>AVERAGE(B80:M80)</f>
        <v>16075.25</v>
      </c>
      <c r="AE80" s="56" t="s">
        <v>48</v>
      </c>
      <c r="AF80" s="56" t="s">
        <v>92</v>
      </c>
      <c r="AG80" s="56" t="s">
        <v>52</v>
      </c>
      <c r="AH80" s="56">
        <v>699</v>
      </c>
      <c r="AJ80" t="s">
        <v>53</v>
      </c>
      <c r="AK80" t="s">
        <v>65</v>
      </c>
      <c r="AL80" t="s">
        <v>55</v>
      </c>
      <c r="AM80" s="55">
        <v>2870</v>
      </c>
      <c r="AO80" t="s">
        <v>48</v>
      </c>
      <c r="AP80" t="s">
        <v>83</v>
      </c>
      <c r="AQ80" t="s">
        <v>51</v>
      </c>
      <c r="AR80">
        <v>12</v>
      </c>
    </row>
    <row r="81" spans="1:49" x14ac:dyDescent="0.2">
      <c r="A81" s="29" t="s">
        <v>27</v>
      </c>
      <c r="B81" s="88">
        <v>6750</v>
      </c>
      <c r="C81" s="88">
        <v>9760</v>
      </c>
      <c r="D81" s="88">
        <v>8690</v>
      </c>
      <c r="E81" s="90">
        <v>8900</v>
      </c>
      <c r="F81" s="90">
        <v>8720</v>
      </c>
      <c r="G81" s="90">
        <v>7360</v>
      </c>
      <c r="H81" s="90">
        <v>7021</v>
      </c>
      <c r="I81" s="90">
        <v>7407</v>
      </c>
      <c r="J81" s="90">
        <v>5979</v>
      </c>
      <c r="K81" s="90">
        <v>10860</v>
      </c>
      <c r="L81" s="88">
        <v>5580</v>
      </c>
      <c r="M81" s="90">
        <v>11215</v>
      </c>
      <c r="N81" s="30">
        <f t="shared" ref="N81:N82" si="34">SUM(B81:M81)</f>
        <v>98242</v>
      </c>
      <c r="O81" s="40">
        <f>N81/N83</f>
        <v>0.2762260373729819</v>
      </c>
      <c r="P81" s="89">
        <f t="shared" ref="P81:P82" si="35">AVERAGE(B81:M81)</f>
        <v>8186.833333333333</v>
      </c>
      <c r="AE81" s="53" t="s">
        <v>48</v>
      </c>
      <c r="AF81" s="53" t="s">
        <v>92</v>
      </c>
      <c r="AG81" s="53" t="s">
        <v>51</v>
      </c>
      <c r="AH81" s="53">
        <v>439</v>
      </c>
      <c r="AJ81" t="s">
        <v>56</v>
      </c>
      <c r="AK81" t="s">
        <v>65</v>
      </c>
      <c r="AL81" t="s">
        <v>99</v>
      </c>
      <c r="AM81">
        <v>90</v>
      </c>
      <c r="AO81" t="s">
        <v>48</v>
      </c>
      <c r="AP81" t="s">
        <v>66</v>
      </c>
      <c r="AQ81" t="s">
        <v>51</v>
      </c>
      <c r="AR81">
        <v>30</v>
      </c>
    </row>
    <row r="82" spans="1:49" ht="16" thickBot="1" x14ac:dyDescent="0.25">
      <c r="A82" s="29" t="s">
        <v>28</v>
      </c>
      <c r="B82" s="90">
        <v>8450</v>
      </c>
      <c r="C82" s="88">
        <v>3610</v>
      </c>
      <c r="D82" s="88">
        <v>8670</v>
      </c>
      <c r="E82" s="90">
        <v>6570</v>
      </c>
      <c r="F82" s="90">
        <v>3410</v>
      </c>
      <c r="G82" s="90">
        <v>4123</v>
      </c>
      <c r="H82" s="90">
        <v>4502</v>
      </c>
      <c r="I82" s="90">
        <v>5962</v>
      </c>
      <c r="J82" s="90">
        <v>2401</v>
      </c>
      <c r="K82" s="90">
        <v>4235</v>
      </c>
      <c r="L82" s="88">
        <v>5705</v>
      </c>
      <c r="M82" s="90">
        <v>6875</v>
      </c>
      <c r="N82" s="30">
        <f t="shared" si="34"/>
        <v>64513</v>
      </c>
      <c r="O82" s="40">
        <f>N82/N83</f>
        <v>0.18139054934796911</v>
      </c>
      <c r="P82" s="89">
        <f t="shared" si="35"/>
        <v>5376.083333333333</v>
      </c>
      <c r="AE82" s="56" t="s">
        <v>48</v>
      </c>
      <c r="AF82" s="56" t="s">
        <v>93</v>
      </c>
      <c r="AG82" s="56" t="s">
        <v>50</v>
      </c>
      <c r="AH82" s="56">
        <v>2</v>
      </c>
      <c r="AJ82" t="s">
        <v>48</v>
      </c>
      <c r="AK82" t="s">
        <v>92</v>
      </c>
      <c r="AL82" t="s">
        <v>51</v>
      </c>
      <c r="AM82">
        <v>328</v>
      </c>
      <c r="AO82" t="s">
        <v>48</v>
      </c>
      <c r="AP82" t="s">
        <v>67</v>
      </c>
      <c r="AQ82" t="s">
        <v>51</v>
      </c>
      <c r="AR82">
        <v>194</v>
      </c>
    </row>
    <row r="83" spans="1:49" ht="16" thickBot="1" x14ac:dyDescent="0.25">
      <c r="A83" s="33" t="s">
        <v>29</v>
      </c>
      <c r="B83" s="36">
        <f>SUM(B80:B82)</f>
        <v>32050</v>
      </c>
      <c r="C83" s="36">
        <f t="shared" ref="C83:M83" si="36">SUM(C80:C82)</f>
        <v>36090</v>
      </c>
      <c r="D83" s="36">
        <f t="shared" si="36"/>
        <v>35280</v>
      </c>
      <c r="E83" s="36">
        <f t="shared" si="36"/>
        <v>34630</v>
      </c>
      <c r="F83" s="36">
        <f t="shared" si="36"/>
        <v>26990</v>
      </c>
      <c r="G83" s="36">
        <f t="shared" si="36"/>
        <v>22855</v>
      </c>
      <c r="H83" s="36">
        <f t="shared" si="36"/>
        <v>22180</v>
      </c>
      <c r="I83" s="36">
        <f t="shared" si="36"/>
        <v>33889</v>
      </c>
      <c r="J83" s="36">
        <f t="shared" si="36"/>
        <v>19389</v>
      </c>
      <c r="K83" s="36">
        <f t="shared" si="36"/>
        <v>31150</v>
      </c>
      <c r="L83" s="36">
        <f t="shared" si="36"/>
        <v>22435</v>
      </c>
      <c r="M83" s="36">
        <f t="shared" si="36"/>
        <v>38720</v>
      </c>
      <c r="N83" s="36">
        <f>SUM(N80:N82)</f>
        <v>355658</v>
      </c>
      <c r="O83" s="36">
        <f t="shared" ref="O83" si="37">SUM(O80:O82)</f>
        <v>1</v>
      </c>
      <c r="P83" s="36">
        <f>SUM(P80:P82)</f>
        <v>29638.166666666664</v>
      </c>
      <c r="AE83" s="53" t="s">
        <v>48</v>
      </c>
      <c r="AF83" s="53" t="s">
        <v>93</v>
      </c>
      <c r="AG83" s="53" t="s">
        <v>52</v>
      </c>
      <c r="AH83" s="53">
        <v>1</v>
      </c>
      <c r="AJ83" t="s">
        <v>48</v>
      </c>
      <c r="AK83" t="s">
        <v>93</v>
      </c>
      <c r="AL83" t="s">
        <v>51</v>
      </c>
      <c r="AM83">
        <v>21</v>
      </c>
      <c r="AO83" t="s">
        <v>48</v>
      </c>
      <c r="AP83" t="s">
        <v>70</v>
      </c>
      <c r="AQ83" t="s">
        <v>51</v>
      </c>
      <c r="AR83">
        <v>132</v>
      </c>
    </row>
    <row r="84" spans="1:49" x14ac:dyDescent="0.2">
      <c r="AE84" s="56" t="s">
        <v>48</v>
      </c>
      <c r="AF84" s="56" t="s">
        <v>93</v>
      </c>
      <c r="AG84" s="56" t="s">
        <v>51</v>
      </c>
      <c r="AH84" s="56">
        <v>15</v>
      </c>
      <c r="AJ84" t="s">
        <v>48</v>
      </c>
      <c r="AK84" t="s">
        <v>94</v>
      </c>
      <c r="AL84" t="s">
        <v>51</v>
      </c>
      <c r="AM84">
        <v>1</v>
      </c>
      <c r="AO84" t="s">
        <v>48</v>
      </c>
      <c r="AP84" t="s">
        <v>84</v>
      </c>
      <c r="AQ84" t="s">
        <v>51</v>
      </c>
      <c r="AR84">
        <v>4</v>
      </c>
    </row>
    <row r="85" spans="1:49" x14ac:dyDescent="0.2">
      <c r="AE85" s="53" t="s">
        <v>48</v>
      </c>
      <c r="AF85" s="53" t="s">
        <v>96</v>
      </c>
      <c r="AG85" s="53" t="s">
        <v>52</v>
      </c>
      <c r="AH85" s="53">
        <v>1</v>
      </c>
      <c r="AJ85" t="s">
        <v>48</v>
      </c>
      <c r="AK85" t="s">
        <v>103</v>
      </c>
      <c r="AL85" t="s">
        <v>51</v>
      </c>
      <c r="AM85">
        <v>1</v>
      </c>
      <c r="AO85" t="s">
        <v>48</v>
      </c>
      <c r="AP85" t="s">
        <v>75</v>
      </c>
      <c r="AQ85" t="s">
        <v>51</v>
      </c>
      <c r="AR85">
        <v>292</v>
      </c>
    </row>
    <row r="86" spans="1:49" x14ac:dyDescent="0.2">
      <c r="AE86" s="56" t="s">
        <v>48</v>
      </c>
      <c r="AF86" s="56" t="s">
        <v>96</v>
      </c>
      <c r="AG86" s="56" t="s">
        <v>51</v>
      </c>
      <c r="AH86" s="56">
        <v>2</v>
      </c>
      <c r="AJ86" t="s">
        <v>48</v>
      </c>
      <c r="AK86" t="s">
        <v>97</v>
      </c>
      <c r="AL86" t="s">
        <v>51</v>
      </c>
      <c r="AM86">
        <v>2</v>
      </c>
      <c r="AO86" t="s">
        <v>48</v>
      </c>
      <c r="AP86" t="s">
        <v>77</v>
      </c>
      <c r="AQ86" t="s">
        <v>51</v>
      </c>
      <c r="AR86">
        <v>179</v>
      </c>
    </row>
    <row r="87" spans="1:49" x14ac:dyDescent="0.2">
      <c r="A87" s="48"/>
      <c r="B87" s="48"/>
      <c r="AE87" s="53" t="s">
        <v>48</v>
      </c>
      <c r="AF87" s="53" t="s">
        <v>97</v>
      </c>
      <c r="AG87" s="53" t="s">
        <v>52</v>
      </c>
      <c r="AH87" s="53">
        <v>1</v>
      </c>
      <c r="AJ87" t="s">
        <v>48</v>
      </c>
      <c r="AK87" t="s">
        <v>74</v>
      </c>
      <c r="AL87" t="s">
        <v>51</v>
      </c>
      <c r="AM87">
        <v>740</v>
      </c>
      <c r="AO87" t="s">
        <v>48</v>
      </c>
      <c r="AP87" t="s">
        <v>80</v>
      </c>
      <c r="AQ87" t="s">
        <v>104</v>
      </c>
      <c r="AR87" s="55">
        <v>3170</v>
      </c>
      <c r="AS87" s="55"/>
      <c r="AT87" s="55"/>
      <c r="AU87" s="55"/>
      <c r="AV87" s="55"/>
      <c r="AW87" s="55"/>
    </row>
    <row r="88" spans="1:49" x14ac:dyDescent="0.2">
      <c r="Q88" s="31"/>
      <c r="AE88" s="56" t="s">
        <v>71</v>
      </c>
      <c r="AF88" s="56" t="s">
        <v>72</v>
      </c>
      <c r="AG88" s="56" t="s">
        <v>76</v>
      </c>
      <c r="AH88" s="56">
        <v>220</v>
      </c>
      <c r="AJ88" t="s">
        <v>53</v>
      </c>
      <c r="AK88" t="s">
        <v>72</v>
      </c>
      <c r="AL88" t="s">
        <v>76</v>
      </c>
      <c r="AM88" s="55">
        <v>13490</v>
      </c>
      <c r="AO88" t="s">
        <v>48</v>
      </c>
      <c r="AP88" t="s">
        <v>80</v>
      </c>
      <c r="AQ88" t="s">
        <v>104</v>
      </c>
      <c r="AR88" s="55">
        <v>2860</v>
      </c>
      <c r="AS88" s="55"/>
      <c r="AT88" s="55"/>
      <c r="AU88" s="55"/>
      <c r="AV88" s="55"/>
      <c r="AW88" s="55"/>
    </row>
    <row r="89" spans="1:49" x14ac:dyDescent="0.2">
      <c r="H89" s="111"/>
      <c r="I89" s="111"/>
      <c r="J89" s="111"/>
      <c r="K89" s="111"/>
      <c r="L89" s="111"/>
      <c r="Q89" s="31"/>
      <c r="AE89" s="53" t="s">
        <v>53</v>
      </c>
      <c r="AF89" s="53" t="s">
        <v>72</v>
      </c>
      <c r="AG89" s="53" t="s">
        <v>55</v>
      </c>
      <c r="AH89" s="54">
        <v>20350</v>
      </c>
      <c r="AJ89" t="s">
        <v>53</v>
      </c>
      <c r="AK89" t="s">
        <v>78</v>
      </c>
      <c r="AL89" t="s">
        <v>55</v>
      </c>
      <c r="AM89" s="55">
        <v>1140</v>
      </c>
      <c r="AO89" t="s">
        <v>48</v>
      </c>
      <c r="AP89" t="s">
        <v>80</v>
      </c>
      <c r="AQ89" t="s">
        <v>51</v>
      </c>
      <c r="AR89" s="55">
        <v>4610</v>
      </c>
      <c r="AS89" s="55"/>
      <c r="AT89" s="55"/>
      <c r="AU89" s="55"/>
      <c r="AV89" s="55"/>
      <c r="AW89" s="55"/>
    </row>
    <row r="90" spans="1:49" x14ac:dyDescent="0.2">
      <c r="H90" s="111"/>
      <c r="I90" s="111"/>
      <c r="J90" s="111"/>
      <c r="K90" s="111"/>
      <c r="L90" s="111"/>
      <c r="Q90" s="31"/>
      <c r="AE90" s="56" t="s">
        <v>48</v>
      </c>
      <c r="AF90" s="56" t="s">
        <v>78</v>
      </c>
      <c r="AG90" s="56" t="s">
        <v>51</v>
      </c>
      <c r="AH90" s="56">
        <v>580</v>
      </c>
      <c r="AJ90" t="s">
        <v>58</v>
      </c>
      <c r="AK90" t="s">
        <v>105</v>
      </c>
      <c r="AL90" t="s">
        <v>106</v>
      </c>
      <c r="AM90">
        <v>3</v>
      </c>
      <c r="AO90" t="s">
        <v>48</v>
      </c>
      <c r="AP90" t="s">
        <v>61</v>
      </c>
      <c r="AQ90" t="s">
        <v>104</v>
      </c>
      <c r="AR90" s="55">
        <v>3470</v>
      </c>
      <c r="AS90" s="55"/>
      <c r="AT90" s="55"/>
      <c r="AU90" s="55"/>
      <c r="AV90" s="55"/>
      <c r="AW90" s="55"/>
    </row>
    <row r="91" spans="1:49" x14ac:dyDescent="0.2">
      <c r="H91" s="68"/>
      <c r="I91" s="68"/>
      <c r="J91" s="68"/>
      <c r="K91" s="68"/>
      <c r="L91" s="68"/>
      <c r="Q91" s="31"/>
      <c r="AE91" s="53" t="s">
        <v>53</v>
      </c>
      <c r="AF91" s="53" t="s">
        <v>78</v>
      </c>
      <c r="AG91" s="53" t="s">
        <v>55</v>
      </c>
      <c r="AH91" s="54">
        <v>1080</v>
      </c>
      <c r="AJ91" t="s">
        <v>58</v>
      </c>
      <c r="AK91" t="s">
        <v>105</v>
      </c>
      <c r="AL91" t="s">
        <v>106</v>
      </c>
      <c r="AM91">
        <v>1</v>
      </c>
      <c r="AO91" t="s">
        <v>48</v>
      </c>
      <c r="AP91" t="s">
        <v>61</v>
      </c>
      <c r="AQ91" t="s">
        <v>51</v>
      </c>
      <c r="AR91" s="55">
        <v>4400</v>
      </c>
      <c r="AS91" s="55"/>
      <c r="AT91" s="55"/>
      <c r="AU91" s="55"/>
      <c r="AV91" s="55"/>
      <c r="AW91" s="55"/>
    </row>
    <row r="92" spans="1:49" x14ac:dyDescent="0.2">
      <c r="H92" s="68"/>
      <c r="I92" s="68"/>
      <c r="J92" s="68"/>
      <c r="K92" s="68"/>
      <c r="L92" s="68"/>
      <c r="AE92" s="56" t="s">
        <v>58</v>
      </c>
      <c r="AF92" s="56" t="s">
        <v>49</v>
      </c>
      <c r="AG92" s="56" t="s">
        <v>107</v>
      </c>
      <c r="AH92" s="56">
        <v>720</v>
      </c>
      <c r="AJ92" t="s">
        <v>48</v>
      </c>
      <c r="AK92" t="s">
        <v>49</v>
      </c>
      <c r="AL92" t="s">
        <v>51</v>
      </c>
      <c r="AM92" s="55">
        <v>5090</v>
      </c>
      <c r="AO92" t="s">
        <v>48</v>
      </c>
      <c r="AP92" t="s">
        <v>86</v>
      </c>
      <c r="AQ92" t="s">
        <v>51</v>
      </c>
      <c r="AR92">
        <v>1</v>
      </c>
    </row>
    <row r="93" spans="1:49" x14ac:dyDescent="0.2">
      <c r="H93" s="68"/>
      <c r="I93" s="68"/>
      <c r="J93" s="68"/>
      <c r="K93" s="68"/>
      <c r="L93" s="68"/>
      <c r="AE93" s="53" t="s">
        <v>48</v>
      </c>
      <c r="AF93" s="53" t="s">
        <v>49</v>
      </c>
      <c r="AG93" s="53" t="s">
        <v>50</v>
      </c>
      <c r="AH93" s="53">
        <v>341</v>
      </c>
      <c r="AJ93" t="s">
        <v>53</v>
      </c>
      <c r="AK93" t="s">
        <v>49</v>
      </c>
      <c r="AL93" t="s">
        <v>54</v>
      </c>
      <c r="AM93">
        <v>350</v>
      </c>
      <c r="AO93" t="s">
        <v>48</v>
      </c>
      <c r="AP93" t="s">
        <v>108</v>
      </c>
      <c r="AQ93" t="s">
        <v>51</v>
      </c>
      <c r="AR93">
        <v>21</v>
      </c>
    </row>
    <row r="94" spans="1:49" x14ac:dyDescent="0.2">
      <c r="H94" s="112"/>
      <c r="I94" s="112"/>
      <c r="J94" s="112"/>
      <c r="K94" s="112"/>
      <c r="L94" s="112"/>
      <c r="Q94" s="31"/>
      <c r="AE94" s="56" t="s">
        <v>48</v>
      </c>
      <c r="AF94" s="56" t="s">
        <v>49</v>
      </c>
      <c r="AG94" s="56" t="s">
        <v>50</v>
      </c>
      <c r="AH94" s="56">
        <v>670</v>
      </c>
      <c r="AJ94" t="s">
        <v>53</v>
      </c>
      <c r="AK94" t="s">
        <v>49</v>
      </c>
      <c r="AL94" t="s">
        <v>55</v>
      </c>
      <c r="AM94" s="55">
        <v>8660</v>
      </c>
      <c r="AO94" t="s">
        <v>48</v>
      </c>
      <c r="AP94" t="s">
        <v>87</v>
      </c>
      <c r="AQ94" t="s">
        <v>51</v>
      </c>
      <c r="AR94">
        <v>31</v>
      </c>
    </row>
    <row r="95" spans="1:49" x14ac:dyDescent="0.2">
      <c r="Q95" s="31"/>
      <c r="AE95" s="53" t="s">
        <v>48</v>
      </c>
      <c r="AF95" s="53" t="s">
        <v>49</v>
      </c>
      <c r="AG95" s="53" t="s">
        <v>52</v>
      </c>
      <c r="AH95" s="53">
        <v>280</v>
      </c>
      <c r="AJ95" t="s">
        <v>56</v>
      </c>
      <c r="AK95" t="s">
        <v>49</v>
      </c>
      <c r="AL95" t="s">
        <v>99</v>
      </c>
      <c r="AM95">
        <v>960</v>
      </c>
      <c r="AO95" t="s">
        <v>48</v>
      </c>
      <c r="AP95" t="s">
        <v>89</v>
      </c>
      <c r="AQ95" t="s">
        <v>51</v>
      </c>
      <c r="AR95">
        <v>68</v>
      </c>
    </row>
    <row r="96" spans="1:49" x14ac:dyDescent="0.2">
      <c r="H96" s="111"/>
      <c r="I96" s="111"/>
      <c r="J96" s="111"/>
      <c r="K96" s="111"/>
      <c r="L96" s="111"/>
      <c r="Q96" s="31"/>
      <c r="AE96" s="56" t="s">
        <v>48</v>
      </c>
      <c r="AF96" s="56" t="s">
        <v>49</v>
      </c>
      <c r="AG96" s="56" t="s">
        <v>52</v>
      </c>
      <c r="AH96" s="56">
        <v>200</v>
      </c>
      <c r="AJ96" t="s">
        <v>56</v>
      </c>
      <c r="AK96" t="s">
        <v>49</v>
      </c>
      <c r="AL96" t="s">
        <v>57</v>
      </c>
      <c r="AM96">
        <v>420</v>
      </c>
      <c r="AO96" t="s">
        <v>48</v>
      </c>
      <c r="AP96" t="s">
        <v>109</v>
      </c>
      <c r="AQ96" t="s">
        <v>51</v>
      </c>
      <c r="AR96">
        <v>3</v>
      </c>
    </row>
    <row r="97" spans="1:49" x14ac:dyDescent="0.2">
      <c r="Q97" s="31"/>
      <c r="AE97" s="53" t="s">
        <v>48</v>
      </c>
      <c r="AF97" s="53" t="s">
        <v>49</v>
      </c>
      <c r="AG97" s="53" t="s">
        <v>51</v>
      </c>
      <c r="AH97" s="53">
        <v>810</v>
      </c>
      <c r="AJ97" t="s">
        <v>56</v>
      </c>
      <c r="AK97" t="s">
        <v>49</v>
      </c>
      <c r="AL97" t="s">
        <v>69</v>
      </c>
      <c r="AM97">
        <v>130</v>
      </c>
      <c r="AO97" t="s">
        <v>48</v>
      </c>
      <c r="AP97" t="s">
        <v>91</v>
      </c>
      <c r="AQ97" t="s">
        <v>51</v>
      </c>
      <c r="AR97">
        <v>61</v>
      </c>
    </row>
    <row r="98" spans="1:49" x14ac:dyDescent="0.2">
      <c r="H98" s="31"/>
      <c r="I98" s="31"/>
      <c r="J98" s="31"/>
      <c r="K98" s="31"/>
      <c r="L98" s="31"/>
      <c r="Q98" s="31"/>
      <c r="AE98" s="56" t="s">
        <v>53</v>
      </c>
      <c r="AF98" s="56" t="s">
        <v>49</v>
      </c>
      <c r="AG98" s="56" t="s">
        <v>55</v>
      </c>
      <c r="AH98" s="57">
        <v>6690</v>
      </c>
      <c r="AJ98" t="s">
        <v>53</v>
      </c>
      <c r="AK98" t="s">
        <v>49</v>
      </c>
      <c r="AL98" t="s">
        <v>54</v>
      </c>
      <c r="AM98">
        <v>-350</v>
      </c>
      <c r="AO98" t="s">
        <v>48</v>
      </c>
      <c r="AP98" t="s">
        <v>65</v>
      </c>
      <c r="AQ98" t="s">
        <v>51</v>
      </c>
      <c r="AR98">
        <v>200</v>
      </c>
    </row>
    <row r="99" spans="1:49" x14ac:dyDescent="0.2">
      <c r="H99" s="31"/>
      <c r="I99" s="31"/>
      <c r="J99" s="31"/>
      <c r="K99" s="31"/>
      <c r="L99" s="31"/>
      <c r="AE99" s="53" t="s">
        <v>48</v>
      </c>
      <c r="AF99" s="53" t="s">
        <v>82</v>
      </c>
      <c r="AG99" s="53" t="s">
        <v>50</v>
      </c>
      <c r="AH99" s="53">
        <v>95</v>
      </c>
      <c r="AJ99" t="s">
        <v>53</v>
      </c>
      <c r="AK99" t="s">
        <v>49</v>
      </c>
      <c r="AL99" t="s">
        <v>55</v>
      </c>
      <c r="AM99" s="55">
        <v>-8660</v>
      </c>
      <c r="AO99" t="s">
        <v>53</v>
      </c>
      <c r="AP99" t="s">
        <v>65</v>
      </c>
      <c r="AQ99" t="s">
        <v>54</v>
      </c>
      <c r="AR99">
        <v>330</v>
      </c>
    </row>
    <row r="100" spans="1:49" x14ac:dyDescent="0.2">
      <c r="H100" s="111"/>
      <c r="I100" s="111"/>
      <c r="J100" s="111"/>
      <c r="K100" s="111"/>
      <c r="L100" s="111"/>
      <c r="AE100" s="56" t="s">
        <v>48</v>
      </c>
      <c r="AF100" s="56" t="s">
        <v>82</v>
      </c>
      <c r="AG100" s="56" t="s">
        <v>52</v>
      </c>
      <c r="AH100" s="56">
        <v>29</v>
      </c>
      <c r="AJ100" t="s">
        <v>53</v>
      </c>
      <c r="AK100" t="s">
        <v>49</v>
      </c>
      <c r="AL100" t="s">
        <v>102</v>
      </c>
      <c r="AM100">
        <v>350</v>
      </c>
      <c r="AO100" t="s">
        <v>53</v>
      </c>
      <c r="AP100" t="s">
        <v>65</v>
      </c>
      <c r="AQ100" t="s">
        <v>55</v>
      </c>
      <c r="AR100" s="55">
        <v>2010</v>
      </c>
      <c r="AS100" s="55"/>
      <c r="AT100" s="55"/>
      <c r="AU100" s="55"/>
      <c r="AV100" s="55"/>
      <c r="AW100" s="55"/>
    </row>
    <row r="101" spans="1:49" x14ac:dyDescent="0.2">
      <c r="H101" s="111"/>
      <c r="I101" s="111"/>
      <c r="J101" s="111"/>
      <c r="K101" s="111"/>
      <c r="L101" s="111"/>
      <c r="Q101" s="31"/>
      <c r="AE101" s="53" t="s">
        <v>48</v>
      </c>
      <c r="AF101" s="53" t="s">
        <v>82</v>
      </c>
      <c r="AG101" s="53" t="s">
        <v>51</v>
      </c>
      <c r="AH101" s="53">
        <v>1</v>
      </c>
      <c r="AJ101" t="s">
        <v>53</v>
      </c>
      <c r="AK101" t="s">
        <v>49</v>
      </c>
      <c r="AL101" t="s">
        <v>102</v>
      </c>
      <c r="AM101" s="55">
        <v>6620</v>
      </c>
      <c r="AO101" t="s">
        <v>56</v>
      </c>
      <c r="AP101" t="s">
        <v>65</v>
      </c>
      <c r="AQ101" t="s">
        <v>99</v>
      </c>
      <c r="AR101">
        <v>340</v>
      </c>
    </row>
    <row r="102" spans="1:49" x14ac:dyDescent="0.2">
      <c r="A102" s="48"/>
      <c r="H102" s="111"/>
      <c r="I102" s="111"/>
      <c r="J102" s="111"/>
      <c r="K102" s="111"/>
      <c r="L102" s="111"/>
      <c r="Q102" s="31"/>
      <c r="AE102" s="56" t="s">
        <v>48</v>
      </c>
      <c r="AF102" s="56" t="s">
        <v>85</v>
      </c>
      <c r="AG102" s="56" t="s">
        <v>50</v>
      </c>
      <c r="AH102" s="56">
        <v>14</v>
      </c>
      <c r="AJ102" t="s">
        <v>48</v>
      </c>
      <c r="AK102" t="s">
        <v>80</v>
      </c>
      <c r="AL102" t="s">
        <v>110</v>
      </c>
      <c r="AM102" s="55">
        <v>1780</v>
      </c>
      <c r="AO102" t="s">
        <v>56</v>
      </c>
      <c r="AP102" t="s">
        <v>65</v>
      </c>
      <c r="AQ102" t="s">
        <v>57</v>
      </c>
      <c r="AR102">
        <v>430</v>
      </c>
    </row>
    <row r="103" spans="1:49" x14ac:dyDescent="0.2">
      <c r="H103" s="111"/>
      <c r="I103" s="111"/>
      <c r="J103" s="111"/>
      <c r="K103" s="111"/>
      <c r="L103" s="111"/>
      <c r="Q103" s="31"/>
      <c r="AE103" s="53" t="s">
        <v>48</v>
      </c>
      <c r="AF103" s="53" t="s">
        <v>85</v>
      </c>
      <c r="AG103" s="53" t="s">
        <v>52</v>
      </c>
      <c r="AH103" s="53">
        <v>1</v>
      </c>
      <c r="AJ103" t="s">
        <v>48</v>
      </c>
      <c r="AK103" t="s">
        <v>80</v>
      </c>
      <c r="AL103" t="s">
        <v>51</v>
      </c>
      <c r="AM103" s="55">
        <v>3670</v>
      </c>
      <c r="AO103" t="s">
        <v>56</v>
      </c>
      <c r="AP103" t="s">
        <v>65</v>
      </c>
      <c r="AQ103" t="s">
        <v>69</v>
      </c>
      <c r="AR103">
        <v>120</v>
      </c>
    </row>
    <row r="104" spans="1:49" x14ac:dyDescent="0.2">
      <c r="H104" s="68"/>
      <c r="I104" s="68"/>
      <c r="J104" s="68"/>
      <c r="K104" s="68"/>
      <c r="L104" s="68"/>
      <c r="Q104" s="31"/>
      <c r="AE104" s="56" t="s">
        <v>48</v>
      </c>
      <c r="AF104" s="56" t="s">
        <v>83</v>
      </c>
      <c r="AG104" s="56" t="s">
        <v>50</v>
      </c>
      <c r="AH104" s="56">
        <v>2</v>
      </c>
      <c r="AJ104" t="s">
        <v>48</v>
      </c>
      <c r="AK104" t="s">
        <v>61</v>
      </c>
      <c r="AL104" t="s">
        <v>110</v>
      </c>
      <c r="AM104">
        <v>780</v>
      </c>
      <c r="AO104" t="s">
        <v>48</v>
      </c>
      <c r="AP104" t="s">
        <v>111</v>
      </c>
      <c r="AQ104" t="s">
        <v>50</v>
      </c>
      <c r="AR104">
        <v>1</v>
      </c>
    </row>
    <row r="105" spans="1:49" x14ac:dyDescent="0.2">
      <c r="AE105" s="53" t="s">
        <v>48</v>
      </c>
      <c r="AF105" s="53" t="s">
        <v>83</v>
      </c>
      <c r="AG105" s="53" t="s">
        <v>52</v>
      </c>
      <c r="AH105" s="53">
        <v>8</v>
      </c>
      <c r="AJ105" t="s">
        <v>48</v>
      </c>
      <c r="AK105" t="s">
        <v>61</v>
      </c>
      <c r="AL105" t="s">
        <v>104</v>
      </c>
      <c r="AM105" s="55">
        <v>1060</v>
      </c>
      <c r="AO105" t="s">
        <v>48</v>
      </c>
      <c r="AP105" t="s">
        <v>92</v>
      </c>
      <c r="AQ105" t="s">
        <v>51</v>
      </c>
      <c r="AR105">
        <v>399</v>
      </c>
    </row>
    <row r="106" spans="1:49" x14ac:dyDescent="0.2">
      <c r="AE106" s="56" t="s">
        <v>48</v>
      </c>
      <c r="AF106" s="56" t="s">
        <v>66</v>
      </c>
      <c r="AG106" s="56" t="s">
        <v>50</v>
      </c>
      <c r="AH106" s="56">
        <v>75</v>
      </c>
      <c r="AJ106" t="s">
        <v>48</v>
      </c>
      <c r="AK106" t="s">
        <v>61</v>
      </c>
      <c r="AL106" t="s">
        <v>110</v>
      </c>
      <c r="AM106" s="55">
        <v>2630</v>
      </c>
      <c r="AO106" t="s">
        <v>48</v>
      </c>
      <c r="AP106" t="s">
        <v>93</v>
      </c>
      <c r="AQ106" t="s">
        <v>51</v>
      </c>
      <c r="AR106">
        <v>16</v>
      </c>
    </row>
    <row r="107" spans="1:49" x14ac:dyDescent="0.2">
      <c r="AE107" s="53" t="s">
        <v>48</v>
      </c>
      <c r="AF107" s="53" t="s">
        <v>66</v>
      </c>
      <c r="AG107" s="53" t="s">
        <v>52</v>
      </c>
      <c r="AH107" s="53">
        <v>56</v>
      </c>
      <c r="AJ107" t="s">
        <v>48</v>
      </c>
      <c r="AK107" t="s">
        <v>61</v>
      </c>
      <c r="AL107" t="s">
        <v>51</v>
      </c>
      <c r="AM107" s="55">
        <v>5930</v>
      </c>
      <c r="AO107" t="s">
        <v>48</v>
      </c>
      <c r="AP107" t="s">
        <v>97</v>
      </c>
      <c r="AQ107" t="s">
        <v>51</v>
      </c>
      <c r="AR107">
        <v>2</v>
      </c>
    </row>
    <row r="108" spans="1:49" x14ac:dyDescent="0.2">
      <c r="AE108" s="56" t="s">
        <v>48</v>
      </c>
      <c r="AF108" s="56" t="s">
        <v>67</v>
      </c>
      <c r="AG108" s="56" t="s">
        <v>50</v>
      </c>
      <c r="AH108" s="56">
        <v>74</v>
      </c>
      <c r="AJ108" t="s">
        <v>53</v>
      </c>
      <c r="AK108" t="s">
        <v>65</v>
      </c>
      <c r="AL108" t="s">
        <v>54</v>
      </c>
      <c r="AM108">
        <v>200</v>
      </c>
      <c r="AO108" t="s">
        <v>48</v>
      </c>
      <c r="AP108" t="s">
        <v>72</v>
      </c>
      <c r="AQ108" t="s">
        <v>51</v>
      </c>
      <c r="AR108">
        <v>30</v>
      </c>
    </row>
    <row r="109" spans="1:49" x14ac:dyDescent="0.2"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AE109" s="53" t="s">
        <v>48</v>
      </c>
      <c r="AF109" s="53" t="s">
        <v>67</v>
      </c>
      <c r="AG109" s="53" t="s">
        <v>52</v>
      </c>
      <c r="AH109" s="53">
        <v>83</v>
      </c>
      <c r="AJ109" t="s">
        <v>53</v>
      </c>
      <c r="AK109" t="s">
        <v>65</v>
      </c>
      <c r="AL109" t="s">
        <v>55</v>
      </c>
      <c r="AM109" s="55">
        <v>3220</v>
      </c>
      <c r="AO109" t="s">
        <v>53</v>
      </c>
      <c r="AP109" t="s">
        <v>72</v>
      </c>
      <c r="AQ109" t="s">
        <v>76</v>
      </c>
      <c r="AR109" s="55">
        <v>20640</v>
      </c>
      <c r="AS109" s="55"/>
      <c r="AT109" s="55"/>
      <c r="AU109" s="55"/>
      <c r="AV109" s="55"/>
      <c r="AW109" s="55"/>
    </row>
    <row r="110" spans="1:49" x14ac:dyDescent="0.2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AE110" s="56" t="s">
        <v>48</v>
      </c>
      <c r="AF110" s="56" t="s">
        <v>67</v>
      </c>
      <c r="AG110" s="56" t="s">
        <v>51</v>
      </c>
      <c r="AH110" s="56">
        <v>130</v>
      </c>
      <c r="AJ110" t="s">
        <v>56</v>
      </c>
      <c r="AK110" t="s">
        <v>65</v>
      </c>
      <c r="AL110" t="s">
        <v>99</v>
      </c>
      <c r="AM110">
        <v>160</v>
      </c>
      <c r="AO110" t="s">
        <v>53</v>
      </c>
      <c r="AP110" t="s">
        <v>78</v>
      </c>
      <c r="AQ110" t="s">
        <v>55</v>
      </c>
      <c r="AR110">
        <v>250</v>
      </c>
    </row>
    <row r="111" spans="1:49" x14ac:dyDescent="0.2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AE111" s="53" t="s">
        <v>48</v>
      </c>
      <c r="AF111" s="53" t="s">
        <v>84</v>
      </c>
      <c r="AG111" s="53" t="s">
        <v>50</v>
      </c>
      <c r="AH111" s="53">
        <v>3</v>
      </c>
      <c r="AJ111" t="s">
        <v>56</v>
      </c>
      <c r="AK111" t="s">
        <v>65</v>
      </c>
      <c r="AL111" t="s">
        <v>57</v>
      </c>
      <c r="AM111">
        <v>40</v>
      </c>
      <c r="AO111" t="s">
        <v>48</v>
      </c>
      <c r="AP111" t="s">
        <v>49</v>
      </c>
      <c r="AQ111" t="s">
        <v>51</v>
      </c>
      <c r="AR111" s="55">
        <v>3180</v>
      </c>
      <c r="AS111" s="55"/>
      <c r="AT111" s="55"/>
      <c r="AU111" s="55"/>
      <c r="AV111" s="55"/>
      <c r="AW111" s="55"/>
    </row>
    <row r="112" spans="1:49" x14ac:dyDescent="0.2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AE112" s="56" t="s">
        <v>48</v>
      </c>
      <c r="AF112" s="56" t="s">
        <v>84</v>
      </c>
      <c r="AG112" s="56" t="s">
        <v>51</v>
      </c>
      <c r="AH112" s="56">
        <v>7</v>
      </c>
      <c r="AJ112" t="s">
        <v>53</v>
      </c>
      <c r="AK112" t="s">
        <v>65</v>
      </c>
      <c r="AL112" t="s">
        <v>54</v>
      </c>
      <c r="AM112">
        <v>-200</v>
      </c>
      <c r="AO112" t="s">
        <v>53</v>
      </c>
      <c r="AP112" t="s">
        <v>49</v>
      </c>
      <c r="AQ112" t="s">
        <v>54</v>
      </c>
      <c r="AR112">
        <v>270</v>
      </c>
    </row>
    <row r="113" spans="31:49" x14ac:dyDescent="0.2">
      <c r="AE113" s="53" t="s">
        <v>48</v>
      </c>
      <c r="AF113" s="53" t="s">
        <v>75</v>
      </c>
      <c r="AG113" s="53" t="s">
        <v>50</v>
      </c>
      <c r="AH113" s="53">
        <v>70</v>
      </c>
      <c r="AJ113" t="s">
        <v>53</v>
      </c>
      <c r="AK113" t="s">
        <v>65</v>
      </c>
      <c r="AL113" t="s">
        <v>55</v>
      </c>
      <c r="AM113" s="55">
        <v>-3220</v>
      </c>
      <c r="AO113" t="s">
        <v>53</v>
      </c>
      <c r="AP113" t="s">
        <v>49</v>
      </c>
      <c r="AQ113" t="s">
        <v>55</v>
      </c>
      <c r="AR113" s="55">
        <v>9760</v>
      </c>
      <c r="AS113" s="55"/>
      <c r="AT113" s="55"/>
      <c r="AU113" s="55"/>
      <c r="AV113" s="55"/>
      <c r="AW113" s="55"/>
    </row>
    <row r="114" spans="31:49" x14ac:dyDescent="0.2">
      <c r="AE114" s="56" t="s">
        <v>48</v>
      </c>
      <c r="AF114" s="56" t="s">
        <v>75</v>
      </c>
      <c r="AG114" s="56" t="s">
        <v>52</v>
      </c>
      <c r="AH114" s="56">
        <v>280</v>
      </c>
      <c r="AJ114" t="s">
        <v>53</v>
      </c>
      <c r="AK114" t="s">
        <v>65</v>
      </c>
      <c r="AL114" t="s">
        <v>102</v>
      </c>
      <c r="AM114">
        <v>200</v>
      </c>
      <c r="AO114" t="s">
        <v>56</v>
      </c>
      <c r="AP114" t="s">
        <v>49</v>
      </c>
      <c r="AQ114" t="s">
        <v>57</v>
      </c>
      <c r="AR114">
        <v>450</v>
      </c>
    </row>
    <row r="115" spans="31:49" x14ac:dyDescent="0.2">
      <c r="AE115" s="53" t="s">
        <v>48</v>
      </c>
      <c r="AF115" s="53" t="s">
        <v>75</v>
      </c>
      <c r="AG115" s="53" t="s">
        <v>51</v>
      </c>
      <c r="AH115" s="53">
        <v>32</v>
      </c>
      <c r="AJ115" t="s">
        <v>53</v>
      </c>
      <c r="AK115" t="s">
        <v>65</v>
      </c>
      <c r="AL115" t="s">
        <v>102</v>
      </c>
      <c r="AM115" s="55">
        <v>3220</v>
      </c>
      <c r="AO115" t="s">
        <v>56</v>
      </c>
      <c r="AP115" t="s">
        <v>49</v>
      </c>
      <c r="AQ115" t="s">
        <v>69</v>
      </c>
      <c r="AR115">
        <v>180</v>
      </c>
    </row>
    <row r="116" spans="31:49" x14ac:dyDescent="0.2">
      <c r="AE116" s="56" t="s">
        <v>48</v>
      </c>
      <c r="AF116" s="56" t="s">
        <v>77</v>
      </c>
      <c r="AG116" s="56" t="s">
        <v>52</v>
      </c>
      <c r="AH116" s="56">
        <v>334</v>
      </c>
      <c r="AJ116" t="s">
        <v>48</v>
      </c>
      <c r="AK116" t="s">
        <v>111</v>
      </c>
      <c r="AL116" t="s">
        <v>110</v>
      </c>
      <c r="AM116">
        <v>1</v>
      </c>
      <c r="AO116" t="s">
        <v>48</v>
      </c>
      <c r="AP116" t="s">
        <v>66</v>
      </c>
      <c r="AQ116" t="s">
        <v>51</v>
      </c>
      <c r="AR116">
        <v>1</v>
      </c>
    </row>
    <row r="117" spans="31:49" x14ac:dyDescent="0.2">
      <c r="AE117" s="53" t="s">
        <v>48</v>
      </c>
      <c r="AF117" s="53" t="s">
        <v>60</v>
      </c>
      <c r="AG117" s="53" t="s">
        <v>50</v>
      </c>
      <c r="AH117" s="54">
        <v>5620</v>
      </c>
      <c r="AJ117" t="s">
        <v>56</v>
      </c>
      <c r="AK117" t="s">
        <v>68</v>
      </c>
      <c r="AL117" t="s">
        <v>57</v>
      </c>
      <c r="AM117">
        <v>90</v>
      </c>
      <c r="AO117" t="s">
        <v>48</v>
      </c>
      <c r="AP117" t="s">
        <v>60</v>
      </c>
      <c r="AQ117" t="s">
        <v>50</v>
      </c>
      <c r="AR117" s="55">
        <v>1500</v>
      </c>
      <c r="AS117" s="55"/>
      <c r="AT117" s="55"/>
      <c r="AU117" s="55"/>
      <c r="AV117" s="55"/>
      <c r="AW117" s="55"/>
    </row>
    <row r="118" spans="31:49" x14ac:dyDescent="0.2">
      <c r="AE118" s="56" t="s">
        <v>48</v>
      </c>
      <c r="AF118" s="56" t="s">
        <v>60</v>
      </c>
      <c r="AG118" s="56" t="s">
        <v>52</v>
      </c>
      <c r="AH118" s="57">
        <v>6500</v>
      </c>
      <c r="AJ118" t="s">
        <v>53</v>
      </c>
      <c r="AK118" t="s">
        <v>78</v>
      </c>
      <c r="AL118" t="s">
        <v>55</v>
      </c>
      <c r="AM118">
        <v>430</v>
      </c>
      <c r="AO118" t="s">
        <v>48</v>
      </c>
      <c r="AP118" t="s">
        <v>60</v>
      </c>
      <c r="AQ118" t="s">
        <v>51</v>
      </c>
      <c r="AR118" s="55">
        <v>2660</v>
      </c>
      <c r="AS118" s="55"/>
      <c r="AT118" s="55"/>
      <c r="AU118" s="55"/>
      <c r="AV118" s="55"/>
      <c r="AW118" s="55"/>
    </row>
    <row r="119" spans="31:49" x14ac:dyDescent="0.2">
      <c r="AE119" s="53" t="s">
        <v>48</v>
      </c>
      <c r="AF119" s="53" t="s">
        <v>87</v>
      </c>
      <c r="AG119" s="53" t="s">
        <v>50</v>
      </c>
      <c r="AH119" s="53">
        <v>12</v>
      </c>
      <c r="AJ119" t="s">
        <v>53</v>
      </c>
      <c r="AK119" t="s">
        <v>78</v>
      </c>
      <c r="AL119" t="s">
        <v>55</v>
      </c>
      <c r="AM119">
        <v>-430</v>
      </c>
      <c r="AO119" t="s">
        <v>48</v>
      </c>
      <c r="AP119" t="s">
        <v>60</v>
      </c>
      <c r="AQ119" t="s">
        <v>110</v>
      </c>
      <c r="AR119" s="55">
        <v>1500</v>
      </c>
      <c r="AS119" s="55"/>
      <c r="AT119" s="55"/>
      <c r="AU119" s="55"/>
      <c r="AV119" s="55"/>
      <c r="AW119" s="55"/>
    </row>
    <row r="120" spans="31:49" x14ac:dyDescent="0.2">
      <c r="AE120" s="56" t="s">
        <v>48</v>
      </c>
      <c r="AF120" s="56" t="s">
        <v>87</v>
      </c>
      <c r="AG120" s="56" t="s">
        <v>52</v>
      </c>
      <c r="AH120" s="56">
        <v>2</v>
      </c>
      <c r="AJ120" t="s">
        <v>48</v>
      </c>
      <c r="AK120" t="s">
        <v>61</v>
      </c>
      <c r="AL120" t="s">
        <v>104</v>
      </c>
      <c r="AM120" s="55">
        <v>-1060</v>
      </c>
      <c r="AO120" t="s">
        <v>48</v>
      </c>
      <c r="AP120" t="s">
        <v>60</v>
      </c>
      <c r="AQ120" t="s">
        <v>50</v>
      </c>
      <c r="AR120" s="55">
        <v>-1500</v>
      </c>
      <c r="AS120" s="55"/>
      <c r="AT120" s="55"/>
      <c r="AU120" s="55"/>
      <c r="AV120" s="55"/>
      <c r="AW120" s="55"/>
    </row>
    <row r="121" spans="31:49" x14ac:dyDescent="0.2">
      <c r="AE121" s="53" t="s">
        <v>48</v>
      </c>
      <c r="AF121" s="53" t="s">
        <v>89</v>
      </c>
      <c r="AG121" s="53" t="s">
        <v>50</v>
      </c>
      <c r="AH121" s="53">
        <v>4</v>
      </c>
      <c r="AJ121" t="s">
        <v>48</v>
      </c>
      <c r="AK121" t="s">
        <v>49</v>
      </c>
      <c r="AL121" t="s">
        <v>51</v>
      </c>
      <c r="AM121" s="55">
        <v>3320</v>
      </c>
      <c r="AO121" t="s">
        <v>48</v>
      </c>
      <c r="AP121" t="s">
        <v>80</v>
      </c>
      <c r="AQ121" t="s">
        <v>51</v>
      </c>
      <c r="AR121" s="55">
        <v>5390</v>
      </c>
      <c r="AS121" s="55"/>
      <c r="AT121" s="55"/>
      <c r="AU121" s="55"/>
      <c r="AV121" s="55"/>
      <c r="AW121" s="55"/>
    </row>
    <row r="122" spans="31:49" x14ac:dyDescent="0.2">
      <c r="AE122" s="56" t="s">
        <v>48</v>
      </c>
      <c r="AF122" s="56" t="s">
        <v>89</v>
      </c>
      <c r="AG122" s="56" t="s">
        <v>52</v>
      </c>
      <c r="AH122" s="56">
        <v>2</v>
      </c>
      <c r="AJ122" t="s">
        <v>53</v>
      </c>
      <c r="AK122" t="s">
        <v>49</v>
      </c>
      <c r="AL122" t="s">
        <v>54</v>
      </c>
      <c r="AM122">
        <v>520</v>
      </c>
      <c r="AO122" t="s">
        <v>48</v>
      </c>
      <c r="AP122" t="s">
        <v>61</v>
      </c>
      <c r="AQ122" t="s">
        <v>51</v>
      </c>
      <c r="AR122" s="55">
        <v>5680</v>
      </c>
      <c r="AS122" s="55"/>
      <c r="AT122" s="55"/>
      <c r="AU122" s="55"/>
      <c r="AV122" s="55"/>
      <c r="AW122" s="55"/>
    </row>
    <row r="123" spans="31:49" x14ac:dyDescent="0.2">
      <c r="AE123" s="53" t="s">
        <v>48</v>
      </c>
      <c r="AF123" s="53" t="s">
        <v>89</v>
      </c>
      <c r="AG123" s="53" t="s">
        <v>51</v>
      </c>
      <c r="AH123" s="53">
        <v>1</v>
      </c>
      <c r="AJ123" t="s">
        <v>53</v>
      </c>
      <c r="AK123" t="s">
        <v>49</v>
      </c>
      <c r="AL123" t="s">
        <v>55</v>
      </c>
      <c r="AM123" s="55">
        <v>11250</v>
      </c>
      <c r="AO123" t="s">
        <v>48</v>
      </c>
      <c r="AP123" t="s">
        <v>112</v>
      </c>
      <c r="AQ123" t="s">
        <v>50</v>
      </c>
      <c r="AR123" s="55">
        <v>1580</v>
      </c>
      <c r="AS123" s="55"/>
      <c r="AT123" s="55"/>
      <c r="AU123" s="55"/>
      <c r="AV123" s="55"/>
      <c r="AW123" s="55"/>
    </row>
    <row r="124" spans="31:49" x14ac:dyDescent="0.2">
      <c r="AE124" s="56" t="s">
        <v>48</v>
      </c>
      <c r="AF124" s="56" t="s">
        <v>90</v>
      </c>
      <c r="AG124" s="56" t="s">
        <v>50</v>
      </c>
      <c r="AH124" s="56">
        <v>473</v>
      </c>
      <c r="AJ124" t="s">
        <v>56</v>
      </c>
      <c r="AK124" t="s">
        <v>49</v>
      </c>
      <c r="AL124" t="s">
        <v>57</v>
      </c>
      <c r="AM124">
        <v>800</v>
      </c>
      <c r="AO124" t="s">
        <v>48</v>
      </c>
      <c r="AP124" t="s">
        <v>112</v>
      </c>
      <c r="AQ124" t="s">
        <v>50</v>
      </c>
      <c r="AR124" s="55">
        <v>-1580</v>
      </c>
      <c r="AS124" s="55"/>
      <c r="AT124" s="55"/>
      <c r="AU124" s="55"/>
      <c r="AV124" s="55"/>
      <c r="AW124" s="55"/>
    </row>
    <row r="125" spans="31:49" x14ac:dyDescent="0.2">
      <c r="AE125" s="53" t="s">
        <v>48</v>
      </c>
      <c r="AF125" s="53" t="s">
        <v>91</v>
      </c>
      <c r="AG125" s="53" t="s">
        <v>50</v>
      </c>
      <c r="AH125" s="53">
        <v>9</v>
      </c>
      <c r="AJ125" t="s">
        <v>56</v>
      </c>
      <c r="AK125" t="s">
        <v>49</v>
      </c>
      <c r="AL125" t="s">
        <v>69</v>
      </c>
      <c r="AM125">
        <v>330</v>
      </c>
      <c r="AO125" t="s">
        <v>48</v>
      </c>
      <c r="AP125" t="s">
        <v>63</v>
      </c>
      <c r="AQ125" t="s">
        <v>51</v>
      </c>
      <c r="AR125">
        <v>860</v>
      </c>
    </row>
    <row r="126" spans="31:49" x14ac:dyDescent="0.2">
      <c r="AE126" s="56" t="s">
        <v>48</v>
      </c>
      <c r="AF126" s="56" t="s">
        <v>91</v>
      </c>
      <c r="AG126" s="56" t="s">
        <v>52</v>
      </c>
      <c r="AH126" s="56">
        <v>22</v>
      </c>
      <c r="AJ126" t="s">
        <v>48</v>
      </c>
      <c r="AK126" t="s">
        <v>82</v>
      </c>
      <c r="AL126" t="s">
        <v>51</v>
      </c>
      <c r="AM126">
        <v>96</v>
      </c>
      <c r="AO126" t="s">
        <v>53</v>
      </c>
      <c r="AP126" t="s">
        <v>65</v>
      </c>
      <c r="AQ126" t="s">
        <v>54</v>
      </c>
      <c r="AR126">
        <v>410</v>
      </c>
    </row>
    <row r="127" spans="31:49" x14ac:dyDescent="0.2">
      <c r="AE127" s="53" t="s">
        <v>48</v>
      </c>
      <c r="AF127" s="53" t="s">
        <v>91</v>
      </c>
      <c r="AG127" s="53" t="s">
        <v>51</v>
      </c>
      <c r="AH127" s="53">
        <v>2</v>
      </c>
      <c r="AJ127" t="s">
        <v>48</v>
      </c>
      <c r="AK127" t="s">
        <v>83</v>
      </c>
      <c r="AL127" t="s">
        <v>51</v>
      </c>
      <c r="AM127">
        <v>32</v>
      </c>
      <c r="AO127" t="s">
        <v>53</v>
      </c>
      <c r="AP127" t="s">
        <v>65</v>
      </c>
      <c r="AQ127" t="s">
        <v>55</v>
      </c>
      <c r="AR127">
        <v>830</v>
      </c>
    </row>
    <row r="128" spans="31:49" x14ac:dyDescent="0.2">
      <c r="AE128" s="56" t="s">
        <v>58</v>
      </c>
      <c r="AF128" s="56" t="s">
        <v>65</v>
      </c>
      <c r="AG128" s="56" t="s">
        <v>62</v>
      </c>
      <c r="AH128" s="56">
        <v>60</v>
      </c>
      <c r="AJ128" t="s">
        <v>48</v>
      </c>
      <c r="AK128" t="s">
        <v>84</v>
      </c>
      <c r="AL128" t="s">
        <v>51</v>
      </c>
      <c r="AM128">
        <v>2</v>
      </c>
      <c r="AO128" t="s">
        <v>56</v>
      </c>
      <c r="AP128" t="s">
        <v>65</v>
      </c>
      <c r="AQ128" t="s">
        <v>69</v>
      </c>
      <c r="AR128">
        <v>80</v>
      </c>
    </row>
    <row r="129" spans="31:49" x14ac:dyDescent="0.2">
      <c r="AE129" s="53" t="s">
        <v>48</v>
      </c>
      <c r="AF129" s="53" t="s">
        <v>65</v>
      </c>
      <c r="AG129" s="53" t="s">
        <v>50</v>
      </c>
      <c r="AH129" s="53">
        <v>40</v>
      </c>
      <c r="AJ129" t="s">
        <v>48</v>
      </c>
      <c r="AK129" t="s">
        <v>75</v>
      </c>
      <c r="AL129" t="s">
        <v>51</v>
      </c>
      <c r="AM129">
        <v>586</v>
      </c>
      <c r="AO129" t="s">
        <v>56</v>
      </c>
      <c r="AP129" t="s">
        <v>65</v>
      </c>
      <c r="AQ129" t="s">
        <v>57</v>
      </c>
      <c r="AR129">
        <v>140</v>
      </c>
    </row>
    <row r="130" spans="31:49" x14ac:dyDescent="0.2">
      <c r="AE130" s="56" t="s">
        <v>53</v>
      </c>
      <c r="AF130" s="56" t="s">
        <v>65</v>
      </c>
      <c r="AG130" s="56" t="s">
        <v>55</v>
      </c>
      <c r="AH130" s="57">
        <v>2910</v>
      </c>
      <c r="AJ130" t="s">
        <v>48</v>
      </c>
      <c r="AK130" t="s">
        <v>77</v>
      </c>
      <c r="AL130" t="s">
        <v>51</v>
      </c>
      <c r="AM130">
        <v>185</v>
      </c>
      <c r="AO130" t="s">
        <v>53</v>
      </c>
      <c r="AP130" t="s">
        <v>72</v>
      </c>
      <c r="AQ130" t="s">
        <v>76</v>
      </c>
      <c r="AR130" s="55">
        <v>6190</v>
      </c>
      <c r="AS130" s="55"/>
      <c r="AT130" s="55"/>
      <c r="AU130" s="55"/>
      <c r="AV130" s="55"/>
      <c r="AW130" s="55"/>
    </row>
    <row r="131" spans="31:49" x14ac:dyDescent="0.2">
      <c r="AE131" s="53" t="s">
        <v>48</v>
      </c>
      <c r="AF131" s="53" t="s">
        <v>92</v>
      </c>
      <c r="AG131" s="53" t="s">
        <v>50</v>
      </c>
      <c r="AH131" s="53">
        <v>133</v>
      </c>
      <c r="AJ131" t="s">
        <v>48</v>
      </c>
      <c r="AK131" t="s">
        <v>60</v>
      </c>
      <c r="AL131" t="s">
        <v>51</v>
      </c>
      <c r="AM131">
        <v>1</v>
      </c>
      <c r="AO131" t="s">
        <v>53</v>
      </c>
      <c r="AP131" t="s">
        <v>78</v>
      </c>
      <c r="AQ131" t="s">
        <v>55</v>
      </c>
      <c r="AR131" s="55">
        <v>1930</v>
      </c>
      <c r="AS131" s="55"/>
      <c r="AT131" s="55"/>
      <c r="AU131" s="55"/>
      <c r="AV131" s="55"/>
      <c r="AW131" s="55"/>
    </row>
    <row r="132" spans="31:49" x14ac:dyDescent="0.2">
      <c r="AE132" s="56" t="s">
        <v>48</v>
      </c>
      <c r="AF132" s="56" t="s">
        <v>92</v>
      </c>
      <c r="AG132" s="56" t="s">
        <v>52</v>
      </c>
      <c r="AH132" s="56">
        <v>210</v>
      </c>
      <c r="AJ132" t="s">
        <v>48</v>
      </c>
      <c r="AK132" t="s">
        <v>80</v>
      </c>
      <c r="AL132" t="s">
        <v>113</v>
      </c>
      <c r="AM132" s="55">
        <v>1350</v>
      </c>
      <c r="AO132" t="s">
        <v>48</v>
      </c>
      <c r="AP132" t="s">
        <v>49</v>
      </c>
      <c r="AQ132" t="s">
        <v>51</v>
      </c>
      <c r="AR132" s="55">
        <v>4360</v>
      </c>
      <c r="AS132" s="55"/>
      <c r="AT132" s="55"/>
      <c r="AU132" s="55"/>
      <c r="AV132" s="55"/>
      <c r="AW132" s="55"/>
    </row>
    <row r="133" spans="31:49" x14ac:dyDescent="0.2">
      <c r="AE133" s="53" t="s">
        <v>48</v>
      </c>
      <c r="AF133" s="53" t="s">
        <v>92</v>
      </c>
      <c r="AG133" s="53" t="s">
        <v>51</v>
      </c>
      <c r="AH133" s="53">
        <v>171</v>
      </c>
      <c r="AJ133" t="s">
        <v>48</v>
      </c>
      <c r="AK133" t="s">
        <v>80</v>
      </c>
      <c r="AL133" t="s">
        <v>51</v>
      </c>
      <c r="AM133" s="55">
        <v>2520</v>
      </c>
      <c r="AO133" t="s">
        <v>53</v>
      </c>
      <c r="AP133" t="s">
        <v>49</v>
      </c>
      <c r="AQ133" t="s">
        <v>54</v>
      </c>
      <c r="AR133">
        <v>560</v>
      </c>
    </row>
    <row r="134" spans="31:49" x14ac:dyDescent="0.2">
      <c r="AE134" s="56" t="s">
        <v>48</v>
      </c>
      <c r="AF134" s="56" t="s">
        <v>93</v>
      </c>
      <c r="AG134" s="56" t="s">
        <v>50</v>
      </c>
      <c r="AH134" s="56">
        <v>11</v>
      </c>
      <c r="AJ134" t="s">
        <v>48</v>
      </c>
      <c r="AK134" t="s">
        <v>61</v>
      </c>
      <c r="AL134" t="s">
        <v>113</v>
      </c>
      <c r="AM134">
        <v>190</v>
      </c>
      <c r="AO134" t="s">
        <v>53</v>
      </c>
      <c r="AP134" t="s">
        <v>49</v>
      </c>
      <c r="AQ134" t="s">
        <v>55</v>
      </c>
      <c r="AR134" s="55">
        <v>8830</v>
      </c>
      <c r="AS134" s="55"/>
      <c r="AT134" s="55"/>
      <c r="AU134" s="55"/>
      <c r="AV134" s="55"/>
      <c r="AW134" s="55"/>
    </row>
    <row r="135" spans="31:49" x14ac:dyDescent="0.2">
      <c r="AE135" s="53" t="s">
        <v>48</v>
      </c>
      <c r="AF135" s="53" t="s">
        <v>114</v>
      </c>
      <c r="AG135" s="53" t="s">
        <v>50</v>
      </c>
      <c r="AH135" s="53">
        <v>1</v>
      </c>
      <c r="AJ135" t="s">
        <v>48</v>
      </c>
      <c r="AK135" t="s">
        <v>61</v>
      </c>
      <c r="AL135" t="s">
        <v>51</v>
      </c>
      <c r="AM135" s="55">
        <v>4480</v>
      </c>
      <c r="AO135" t="s">
        <v>56</v>
      </c>
      <c r="AP135" t="s">
        <v>49</v>
      </c>
      <c r="AQ135" t="s">
        <v>57</v>
      </c>
      <c r="AR135" s="55">
        <v>1110</v>
      </c>
      <c r="AS135" s="55"/>
      <c r="AT135" s="55"/>
      <c r="AU135" s="55"/>
      <c r="AV135" s="55"/>
      <c r="AW135" s="55"/>
    </row>
    <row r="136" spans="31:49" x14ac:dyDescent="0.2">
      <c r="AE136" s="56" t="s">
        <v>48</v>
      </c>
      <c r="AF136" s="56" t="s">
        <v>97</v>
      </c>
      <c r="AG136" s="56" t="s">
        <v>50</v>
      </c>
      <c r="AH136" s="56">
        <v>1</v>
      </c>
      <c r="AJ136" t="s">
        <v>48</v>
      </c>
      <c r="AK136" t="s">
        <v>100</v>
      </c>
      <c r="AL136" t="s">
        <v>51</v>
      </c>
      <c r="AM136">
        <v>1</v>
      </c>
      <c r="AO136" t="s">
        <v>56</v>
      </c>
      <c r="AP136" t="s">
        <v>49</v>
      </c>
      <c r="AQ136" t="s">
        <v>69</v>
      </c>
      <c r="AR136">
        <v>60</v>
      </c>
    </row>
    <row r="137" spans="31:49" x14ac:dyDescent="0.2">
      <c r="AE137" s="53" t="s">
        <v>53</v>
      </c>
      <c r="AF137" s="53" t="s">
        <v>78</v>
      </c>
      <c r="AG137" s="53" t="s">
        <v>55</v>
      </c>
      <c r="AH137" s="53">
        <v>560</v>
      </c>
      <c r="AJ137" t="s">
        <v>48</v>
      </c>
      <c r="AK137" t="s">
        <v>87</v>
      </c>
      <c r="AL137" t="s">
        <v>51</v>
      </c>
      <c r="AM137">
        <v>81</v>
      </c>
      <c r="AO137" t="s">
        <v>48</v>
      </c>
      <c r="AP137" t="s">
        <v>82</v>
      </c>
      <c r="AQ137" t="s">
        <v>51</v>
      </c>
      <c r="AR137">
        <v>4</v>
      </c>
    </row>
    <row r="138" spans="31:49" x14ac:dyDescent="0.2">
      <c r="AE138" s="56" t="s">
        <v>58</v>
      </c>
      <c r="AF138" s="56" t="s">
        <v>49</v>
      </c>
      <c r="AG138" s="56" t="s">
        <v>107</v>
      </c>
      <c r="AH138" s="56">
        <v>213</v>
      </c>
      <c r="AJ138" t="s">
        <v>48</v>
      </c>
      <c r="AK138" t="s">
        <v>89</v>
      </c>
      <c r="AL138" t="s">
        <v>51</v>
      </c>
      <c r="AM138">
        <v>71</v>
      </c>
      <c r="AO138" t="s">
        <v>48</v>
      </c>
      <c r="AP138" t="s">
        <v>83</v>
      </c>
      <c r="AQ138" t="s">
        <v>51</v>
      </c>
      <c r="AR138">
        <v>13</v>
      </c>
    </row>
    <row r="139" spans="31:49" x14ac:dyDescent="0.2">
      <c r="AE139" s="53" t="s">
        <v>58</v>
      </c>
      <c r="AF139" s="53" t="s">
        <v>49</v>
      </c>
      <c r="AG139" s="53" t="s">
        <v>115</v>
      </c>
      <c r="AH139" s="54">
        <v>1500</v>
      </c>
      <c r="AJ139" t="s">
        <v>48</v>
      </c>
      <c r="AK139" t="s">
        <v>109</v>
      </c>
      <c r="AL139" t="s">
        <v>51</v>
      </c>
      <c r="AM139">
        <v>1</v>
      </c>
      <c r="AO139" t="s">
        <v>48</v>
      </c>
      <c r="AP139" t="s">
        <v>66</v>
      </c>
      <c r="AQ139" t="s">
        <v>51</v>
      </c>
      <c r="AR139">
        <v>766</v>
      </c>
    </row>
    <row r="140" spans="31:49" x14ac:dyDescent="0.2">
      <c r="AE140" s="56" t="s">
        <v>48</v>
      </c>
      <c r="AF140" s="56" t="s">
        <v>49</v>
      </c>
      <c r="AG140" s="56" t="s">
        <v>51</v>
      </c>
      <c r="AH140" s="56">
        <v>440</v>
      </c>
      <c r="AJ140" t="s">
        <v>48</v>
      </c>
      <c r="AK140" t="s">
        <v>91</v>
      </c>
      <c r="AL140" t="s">
        <v>51</v>
      </c>
      <c r="AM140">
        <v>33</v>
      </c>
      <c r="AO140" t="s">
        <v>48</v>
      </c>
      <c r="AP140" t="s">
        <v>77</v>
      </c>
      <c r="AQ140" t="s">
        <v>51</v>
      </c>
      <c r="AR140" s="55">
        <v>1369</v>
      </c>
      <c r="AS140" s="55"/>
      <c r="AT140" s="55"/>
      <c r="AU140" s="55"/>
      <c r="AV140" s="55"/>
      <c r="AW140" s="55"/>
    </row>
    <row r="141" spans="31:49" x14ac:dyDescent="0.2">
      <c r="AE141" s="53" t="s">
        <v>53</v>
      </c>
      <c r="AF141" s="53" t="s">
        <v>49</v>
      </c>
      <c r="AG141" s="53" t="s">
        <v>55</v>
      </c>
      <c r="AH141" s="54">
        <v>6520</v>
      </c>
      <c r="AJ141" t="s">
        <v>48</v>
      </c>
      <c r="AK141" t="s">
        <v>63</v>
      </c>
      <c r="AL141" t="s">
        <v>51</v>
      </c>
      <c r="AM141">
        <v>710</v>
      </c>
      <c r="AO141" t="s">
        <v>48</v>
      </c>
      <c r="AP141" t="s">
        <v>60</v>
      </c>
      <c r="AQ141" t="s">
        <v>51</v>
      </c>
      <c r="AR141" s="55">
        <v>3940</v>
      </c>
      <c r="AS141" s="55"/>
      <c r="AT141" s="55"/>
      <c r="AU141" s="55"/>
      <c r="AV141" s="55"/>
      <c r="AW141" s="55"/>
    </row>
    <row r="142" spans="31:49" x14ac:dyDescent="0.2">
      <c r="AE142" s="56" t="s">
        <v>56</v>
      </c>
      <c r="AF142" s="56" t="s">
        <v>49</v>
      </c>
      <c r="AG142" s="56" t="s">
        <v>57</v>
      </c>
      <c r="AH142" s="56">
        <v>270</v>
      </c>
      <c r="AJ142" t="s">
        <v>53</v>
      </c>
      <c r="AK142" t="s">
        <v>63</v>
      </c>
      <c r="AL142" t="s">
        <v>55</v>
      </c>
      <c r="AM142" s="55">
        <v>1910</v>
      </c>
      <c r="AO142" t="s">
        <v>48</v>
      </c>
      <c r="AP142" t="s">
        <v>80</v>
      </c>
      <c r="AQ142" t="s">
        <v>110</v>
      </c>
      <c r="AR142" s="55">
        <v>2300</v>
      </c>
      <c r="AS142" s="55"/>
      <c r="AT142" s="55"/>
      <c r="AU142" s="55"/>
      <c r="AV142" s="55"/>
      <c r="AW142" s="55"/>
    </row>
    <row r="143" spans="31:49" x14ac:dyDescent="0.2">
      <c r="AE143" s="53" t="s">
        <v>48</v>
      </c>
      <c r="AF143" s="53" t="s">
        <v>49</v>
      </c>
      <c r="AG143" s="53" t="s">
        <v>51</v>
      </c>
      <c r="AH143" s="53">
        <v>1</v>
      </c>
      <c r="AJ143" t="s">
        <v>53</v>
      </c>
      <c r="AK143" t="s">
        <v>65</v>
      </c>
      <c r="AL143" t="s">
        <v>54</v>
      </c>
      <c r="AM143">
        <v>180</v>
      </c>
      <c r="AO143" t="s">
        <v>48</v>
      </c>
      <c r="AP143" t="s">
        <v>80</v>
      </c>
      <c r="AQ143" t="s">
        <v>113</v>
      </c>
      <c r="AR143" s="55">
        <v>2740</v>
      </c>
      <c r="AS143" s="55"/>
      <c r="AT143" s="55"/>
      <c r="AU143" s="55"/>
      <c r="AV143" s="55"/>
      <c r="AW143" s="55"/>
    </row>
    <row r="144" spans="31:49" x14ac:dyDescent="0.2">
      <c r="AE144" s="56" t="s">
        <v>48</v>
      </c>
      <c r="AF144" s="56" t="s">
        <v>60</v>
      </c>
      <c r="AG144" s="56" t="s">
        <v>51</v>
      </c>
      <c r="AH144" s="57">
        <v>3150</v>
      </c>
      <c r="AJ144" t="s">
        <v>56</v>
      </c>
      <c r="AK144" t="s">
        <v>68</v>
      </c>
      <c r="AL144" t="s">
        <v>57</v>
      </c>
      <c r="AM144">
        <v>90</v>
      </c>
      <c r="AO144" t="s">
        <v>48</v>
      </c>
      <c r="AP144" t="s">
        <v>80</v>
      </c>
      <c r="AQ144" t="s">
        <v>51</v>
      </c>
      <c r="AR144" s="55">
        <v>2310</v>
      </c>
      <c r="AS144" s="55"/>
      <c r="AT144" s="55"/>
      <c r="AU144" s="55"/>
      <c r="AV144" s="55"/>
      <c r="AW144" s="55"/>
    </row>
    <row r="145" spans="31:49" x14ac:dyDescent="0.2">
      <c r="AE145" s="53" t="s">
        <v>48</v>
      </c>
      <c r="AF145" s="53" t="s">
        <v>60</v>
      </c>
      <c r="AG145" s="53" t="s">
        <v>51</v>
      </c>
      <c r="AH145" s="53">
        <v>970</v>
      </c>
      <c r="AJ145" t="s">
        <v>48</v>
      </c>
      <c r="AK145" t="s">
        <v>92</v>
      </c>
      <c r="AL145" t="s">
        <v>51</v>
      </c>
      <c r="AM145">
        <v>699</v>
      </c>
      <c r="AO145" t="s">
        <v>48</v>
      </c>
      <c r="AP145" t="s">
        <v>61</v>
      </c>
      <c r="AQ145" t="s">
        <v>110</v>
      </c>
      <c r="AR145" s="55">
        <v>4180</v>
      </c>
      <c r="AS145" s="55"/>
      <c r="AT145" s="55"/>
      <c r="AU145" s="55"/>
      <c r="AV145" s="55"/>
      <c r="AW145" s="55"/>
    </row>
    <row r="146" spans="31:49" x14ac:dyDescent="0.2">
      <c r="AE146" s="56" t="s">
        <v>48</v>
      </c>
      <c r="AF146" s="56" t="s">
        <v>80</v>
      </c>
      <c r="AG146" s="56" t="s">
        <v>51</v>
      </c>
      <c r="AH146" s="57">
        <v>5220</v>
      </c>
      <c r="AJ146" t="s">
        <v>48</v>
      </c>
      <c r="AK146" t="s">
        <v>93</v>
      </c>
      <c r="AL146" t="s">
        <v>51</v>
      </c>
      <c r="AM146">
        <v>6</v>
      </c>
      <c r="AO146" t="s">
        <v>48</v>
      </c>
      <c r="AP146" t="s">
        <v>61</v>
      </c>
      <c r="AQ146" t="s">
        <v>113</v>
      </c>
      <c r="AR146">
        <v>730</v>
      </c>
    </row>
    <row r="147" spans="31:49" x14ac:dyDescent="0.2">
      <c r="AE147" s="53" t="s">
        <v>48</v>
      </c>
      <c r="AF147" s="53" t="s">
        <v>61</v>
      </c>
      <c r="AG147" s="53" t="s">
        <v>51</v>
      </c>
      <c r="AH147" s="54">
        <v>3310</v>
      </c>
      <c r="AJ147" t="s">
        <v>48</v>
      </c>
      <c r="AK147" t="s">
        <v>96</v>
      </c>
      <c r="AL147" t="s">
        <v>51</v>
      </c>
      <c r="AM147">
        <v>2</v>
      </c>
      <c r="AO147" t="s">
        <v>48</v>
      </c>
      <c r="AP147" t="s">
        <v>61</v>
      </c>
      <c r="AQ147" t="s">
        <v>51</v>
      </c>
      <c r="AR147" s="55">
        <v>4710</v>
      </c>
      <c r="AS147" s="55"/>
      <c r="AT147" s="55"/>
      <c r="AU147" s="55"/>
      <c r="AV147" s="55"/>
      <c r="AW147" s="55"/>
    </row>
    <row r="148" spans="31:49" x14ac:dyDescent="0.2">
      <c r="AE148" s="56" t="s">
        <v>48</v>
      </c>
      <c r="AF148" s="56" t="s">
        <v>61</v>
      </c>
      <c r="AG148" s="56" t="s">
        <v>51</v>
      </c>
      <c r="AH148" s="56">
        <v>1</v>
      </c>
      <c r="AJ148" t="s">
        <v>48</v>
      </c>
      <c r="AK148" t="s">
        <v>97</v>
      </c>
      <c r="AL148" t="s">
        <v>51</v>
      </c>
      <c r="AM148">
        <v>2</v>
      </c>
      <c r="AO148" t="s">
        <v>48</v>
      </c>
      <c r="AP148" t="s">
        <v>116</v>
      </c>
      <c r="AQ148" t="s">
        <v>51</v>
      </c>
      <c r="AR148">
        <v>3</v>
      </c>
    </row>
    <row r="149" spans="31:49" x14ac:dyDescent="0.2">
      <c r="AE149" s="53" t="s">
        <v>53</v>
      </c>
      <c r="AF149" s="53" t="s">
        <v>65</v>
      </c>
      <c r="AG149" s="53" t="s">
        <v>55</v>
      </c>
      <c r="AH149" s="54">
        <v>3130</v>
      </c>
      <c r="AJ149" t="s">
        <v>48</v>
      </c>
      <c r="AK149" t="s">
        <v>78</v>
      </c>
      <c r="AL149" t="s">
        <v>51</v>
      </c>
      <c r="AM149">
        <v>630</v>
      </c>
      <c r="AO149" t="s">
        <v>48</v>
      </c>
      <c r="AP149" t="s">
        <v>87</v>
      </c>
      <c r="AQ149" t="s">
        <v>51</v>
      </c>
      <c r="AR149">
        <v>97</v>
      </c>
    </row>
    <row r="150" spans="31:49" x14ac:dyDescent="0.2">
      <c r="AE150" s="56" t="s">
        <v>48</v>
      </c>
      <c r="AF150" s="56" t="s">
        <v>72</v>
      </c>
      <c r="AG150" s="56" t="s">
        <v>51</v>
      </c>
      <c r="AH150" s="56">
        <v>110</v>
      </c>
      <c r="AJ150" t="s">
        <v>53</v>
      </c>
      <c r="AK150" t="s">
        <v>78</v>
      </c>
      <c r="AL150" t="s">
        <v>55</v>
      </c>
      <c r="AM150" s="55">
        <v>1360</v>
      </c>
      <c r="AO150" t="s">
        <v>48</v>
      </c>
      <c r="AP150" t="s">
        <v>89</v>
      </c>
      <c r="AQ150" t="s">
        <v>51</v>
      </c>
      <c r="AR150">
        <v>19</v>
      </c>
    </row>
    <row r="151" spans="31:49" x14ac:dyDescent="0.2">
      <c r="AE151" s="53" t="s">
        <v>53</v>
      </c>
      <c r="AF151" s="53" t="s">
        <v>78</v>
      </c>
      <c r="AG151" s="53" t="s">
        <v>55</v>
      </c>
      <c r="AH151" s="53">
        <v>450</v>
      </c>
      <c r="AJ151" t="s">
        <v>48</v>
      </c>
      <c r="AK151" t="s">
        <v>79</v>
      </c>
      <c r="AL151" t="s">
        <v>51</v>
      </c>
      <c r="AM151">
        <v>1</v>
      </c>
      <c r="AO151" t="s">
        <v>48</v>
      </c>
      <c r="AP151" t="s">
        <v>90</v>
      </c>
      <c r="AQ151" t="s">
        <v>51</v>
      </c>
      <c r="AR151" s="55">
        <v>10130</v>
      </c>
      <c r="AS151" s="55"/>
      <c r="AT151" s="55"/>
      <c r="AU151" s="55"/>
      <c r="AV151" s="55"/>
      <c r="AW151" s="55"/>
    </row>
    <row r="152" spans="31:49" x14ac:dyDescent="0.2">
      <c r="AE152" s="56" t="s">
        <v>58</v>
      </c>
      <c r="AF152" s="56" t="s">
        <v>49</v>
      </c>
      <c r="AG152" s="56" t="s">
        <v>117</v>
      </c>
      <c r="AH152" s="56">
        <v>150</v>
      </c>
      <c r="AJ152" t="s">
        <v>56</v>
      </c>
      <c r="AK152" t="s">
        <v>49</v>
      </c>
      <c r="AL152" t="s">
        <v>99</v>
      </c>
      <c r="AM152">
        <v>30</v>
      </c>
      <c r="AO152" t="s">
        <v>48</v>
      </c>
      <c r="AP152" t="s">
        <v>91</v>
      </c>
      <c r="AQ152" t="s">
        <v>51</v>
      </c>
      <c r="AR152">
        <v>58</v>
      </c>
    </row>
    <row r="153" spans="31:49" x14ac:dyDescent="0.2">
      <c r="AE153" s="53" t="s">
        <v>48</v>
      </c>
      <c r="AF153" s="53" t="s">
        <v>49</v>
      </c>
      <c r="AG153" s="53" t="s">
        <v>51</v>
      </c>
      <c r="AH153" s="54">
        <v>1500</v>
      </c>
      <c r="AJ153" t="s">
        <v>56</v>
      </c>
      <c r="AK153" t="s">
        <v>49</v>
      </c>
      <c r="AL153" t="s">
        <v>57</v>
      </c>
      <c r="AM153">
        <v>940</v>
      </c>
      <c r="AO153" t="s">
        <v>48</v>
      </c>
      <c r="AP153" t="s">
        <v>63</v>
      </c>
      <c r="AQ153" t="s">
        <v>51</v>
      </c>
      <c r="AR153">
        <v>780</v>
      </c>
    </row>
    <row r="154" spans="31:49" x14ac:dyDescent="0.2">
      <c r="AE154" s="56" t="s">
        <v>53</v>
      </c>
      <c r="AF154" s="56" t="s">
        <v>49</v>
      </c>
      <c r="AG154" s="56" t="s">
        <v>54</v>
      </c>
      <c r="AH154" s="56">
        <v>60</v>
      </c>
      <c r="AJ154" t="s">
        <v>56</v>
      </c>
      <c r="AK154" t="s">
        <v>49</v>
      </c>
      <c r="AL154" t="s">
        <v>69</v>
      </c>
      <c r="AM154">
        <v>290</v>
      </c>
      <c r="AO154" t="s">
        <v>53</v>
      </c>
      <c r="AP154" t="s">
        <v>65</v>
      </c>
      <c r="AQ154" t="s">
        <v>54</v>
      </c>
      <c r="AR154">
        <v>410</v>
      </c>
    </row>
    <row r="155" spans="31:49" x14ac:dyDescent="0.2">
      <c r="AE155" s="53" t="s">
        <v>53</v>
      </c>
      <c r="AF155" s="53" t="s">
        <v>49</v>
      </c>
      <c r="AG155" s="53" t="s">
        <v>55</v>
      </c>
      <c r="AH155" s="54">
        <v>7500</v>
      </c>
      <c r="AJ155" t="s">
        <v>48</v>
      </c>
      <c r="AK155" t="s">
        <v>49</v>
      </c>
      <c r="AL155" t="s">
        <v>51</v>
      </c>
      <c r="AM155" s="55">
        <v>5940</v>
      </c>
      <c r="AO155" t="s">
        <v>53</v>
      </c>
      <c r="AP155" t="s">
        <v>65</v>
      </c>
      <c r="AQ155" t="s">
        <v>54</v>
      </c>
      <c r="AR155">
        <v>60</v>
      </c>
    </row>
    <row r="156" spans="31:49" x14ac:dyDescent="0.2">
      <c r="AE156" s="56" t="s">
        <v>56</v>
      </c>
      <c r="AF156" s="56" t="s">
        <v>49</v>
      </c>
      <c r="AG156" s="56" t="s">
        <v>99</v>
      </c>
      <c r="AH156" s="56">
        <v>80</v>
      </c>
      <c r="AJ156" t="s">
        <v>53</v>
      </c>
      <c r="AK156" t="s">
        <v>49</v>
      </c>
      <c r="AL156" t="s">
        <v>54</v>
      </c>
      <c r="AM156">
        <v>200</v>
      </c>
      <c r="AO156" t="s">
        <v>53</v>
      </c>
      <c r="AP156" t="s">
        <v>65</v>
      </c>
      <c r="AQ156" t="s">
        <v>55</v>
      </c>
      <c r="AR156">
        <v>760</v>
      </c>
    </row>
    <row r="157" spans="31:49" x14ac:dyDescent="0.2">
      <c r="AE157" s="53" t="s">
        <v>48</v>
      </c>
      <c r="AF157" s="53" t="s">
        <v>82</v>
      </c>
      <c r="AG157" s="53" t="s">
        <v>51</v>
      </c>
      <c r="AH157" s="53">
        <v>49</v>
      </c>
      <c r="AJ157" t="s">
        <v>53</v>
      </c>
      <c r="AK157" t="s">
        <v>49</v>
      </c>
      <c r="AL157" t="s">
        <v>55</v>
      </c>
      <c r="AM157" s="55">
        <v>12070</v>
      </c>
      <c r="AO157" t="s">
        <v>56</v>
      </c>
      <c r="AP157" t="s">
        <v>65</v>
      </c>
      <c r="AQ157" t="s">
        <v>57</v>
      </c>
      <c r="AR157">
        <v>280</v>
      </c>
    </row>
    <row r="158" spans="31:49" x14ac:dyDescent="0.2">
      <c r="AE158" s="56" t="s">
        <v>48</v>
      </c>
      <c r="AF158" s="56" t="s">
        <v>85</v>
      </c>
      <c r="AG158" s="56" t="s">
        <v>51</v>
      </c>
      <c r="AH158" s="56">
        <v>30</v>
      </c>
      <c r="AJ158" t="s">
        <v>48</v>
      </c>
      <c r="AK158" t="s">
        <v>82</v>
      </c>
      <c r="AL158" t="s">
        <v>51</v>
      </c>
      <c r="AM158">
        <v>100</v>
      </c>
      <c r="AO158" t="s">
        <v>56</v>
      </c>
      <c r="AP158" t="s">
        <v>65</v>
      </c>
      <c r="AQ158" t="s">
        <v>69</v>
      </c>
      <c r="AR158">
        <v>120</v>
      </c>
    </row>
    <row r="159" spans="31:49" x14ac:dyDescent="0.2">
      <c r="AE159" s="53" t="s">
        <v>48</v>
      </c>
      <c r="AF159" s="53" t="s">
        <v>83</v>
      </c>
      <c r="AG159" s="53" t="s">
        <v>51</v>
      </c>
      <c r="AH159" s="53">
        <v>4</v>
      </c>
      <c r="AJ159" t="s">
        <v>48</v>
      </c>
      <c r="AK159" t="s">
        <v>83</v>
      </c>
      <c r="AL159" t="s">
        <v>51</v>
      </c>
      <c r="AM159">
        <v>34</v>
      </c>
      <c r="AO159" t="s">
        <v>48</v>
      </c>
      <c r="AP159" t="s">
        <v>111</v>
      </c>
      <c r="AQ159" t="s">
        <v>51</v>
      </c>
      <c r="AR159">
        <v>1</v>
      </c>
    </row>
    <row r="160" spans="31:49" x14ac:dyDescent="0.2">
      <c r="AE160" s="56" t="s">
        <v>48</v>
      </c>
      <c r="AF160" s="56" t="s">
        <v>66</v>
      </c>
      <c r="AG160" s="56" t="s">
        <v>51</v>
      </c>
      <c r="AH160" s="56">
        <v>1</v>
      </c>
      <c r="AJ160" t="s">
        <v>48</v>
      </c>
      <c r="AK160" t="s">
        <v>67</v>
      </c>
      <c r="AL160" t="s">
        <v>51</v>
      </c>
      <c r="AM160">
        <v>216</v>
      </c>
      <c r="AO160" t="s">
        <v>48</v>
      </c>
      <c r="AP160" t="s">
        <v>74</v>
      </c>
      <c r="AQ160" t="s">
        <v>51</v>
      </c>
      <c r="AR160">
        <v>463</v>
      </c>
    </row>
    <row r="161" spans="31:49" x14ac:dyDescent="0.2">
      <c r="AE161" s="53" t="s">
        <v>48</v>
      </c>
      <c r="AF161" s="53" t="s">
        <v>66</v>
      </c>
      <c r="AG161" s="53" t="s">
        <v>51</v>
      </c>
      <c r="AH161" s="53">
        <v>736</v>
      </c>
      <c r="AJ161" t="s">
        <v>48</v>
      </c>
      <c r="AK161" t="s">
        <v>70</v>
      </c>
      <c r="AL161" t="s">
        <v>51</v>
      </c>
      <c r="AM161">
        <v>19</v>
      </c>
      <c r="AO161" t="s">
        <v>53</v>
      </c>
      <c r="AP161" t="s">
        <v>72</v>
      </c>
      <c r="AQ161" t="s">
        <v>76</v>
      </c>
      <c r="AR161" s="55">
        <v>7860</v>
      </c>
      <c r="AS161" s="55"/>
      <c r="AT161" s="55"/>
      <c r="AU161" s="55"/>
      <c r="AV161" s="55"/>
      <c r="AW161" s="55"/>
    </row>
    <row r="162" spans="31:49" x14ac:dyDescent="0.2">
      <c r="AE162" s="56" t="s">
        <v>48</v>
      </c>
      <c r="AF162" s="56" t="s">
        <v>67</v>
      </c>
      <c r="AG162" s="56" t="s">
        <v>51</v>
      </c>
      <c r="AH162" s="56">
        <v>318</v>
      </c>
      <c r="AJ162" t="s">
        <v>48</v>
      </c>
      <c r="AK162" t="s">
        <v>75</v>
      </c>
      <c r="AL162" t="s">
        <v>51</v>
      </c>
      <c r="AM162">
        <v>594</v>
      </c>
      <c r="AO162" t="s">
        <v>53</v>
      </c>
      <c r="AP162" t="s">
        <v>78</v>
      </c>
      <c r="AQ162" t="s">
        <v>55</v>
      </c>
      <c r="AR162" s="55">
        <v>1700</v>
      </c>
      <c r="AS162" s="55"/>
      <c r="AT162" s="55"/>
      <c r="AU162" s="55"/>
      <c r="AV162" s="55"/>
      <c r="AW162" s="55"/>
    </row>
    <row r="163" spans="31:49" x14ac:dyDescent="0.2">
      <c r="AE163" s="53" t="s">
        <v>48</v>
      </c>
      <c r="AF163" s="53" t="s">
        <v>70</v>
      </c>
      <c r="AG163" s="53" t="s">
        <v>51</v>
      </c>
      <c r="AH163" s="53">
        <v>8</v>
      </c>
      <c r="AJ163" t="s">
        <v>48</v>
      </c>
      <c r="AK163" t="s">
        <v>77</v>
      </c>
      <c r="AL163" t="s">
        <v>51</v>
      </c>
      <c r="AM163">
        <v>105</v>
      </c>
      <c r="AO163" t="s">
        <v>53</v>
      </c>
      <c r="AP163" t="s">
        <v>49</v>
      </c>
      <c r="AQ163" t="s">
        <v>102</v>
      </c>
      <c r="AR163" s="55">
        <v>1540</v>
      </c>
      <c r="AS163" s="55"/>
      <c r="AT163" s="55"/>
      <c r="AU163" s="55"/>
      <c r="AV163" s="55"/>
      <c r="AW163" s="55"/>
    </row>
    <row r="164" spans="31:49" x14ac:dyDescent="0.2">
      <c r="AE164" s="56" t="s">
        <v>48</v>
      </c>
      <c r="AF164" s="56" t="s">
        <v>84</v>
      </c>
      <c r="AG164" s="56" t="s">
        <v>51</v>
      </c>
      <c r="AH164" s="56">
        <v>8</v>
      </c>
      <c r="AJ164" t="s">
        <v>48</v>
      </c>
      <c r="AK164" t="s">
        <v>80</v>
      </c>
      <c r="AL164" t="s">
        <v>51</v>
      </c>
      <c r="AM164" s="55">
        <v>4510</v>
      </c>
      <c r="AO164" t="s">
        <v>53</v>
      </c>
      <c r="AP164" t="s">
        <v>49</v>
      </c>
      <c r="AQ164" t="s">
        <v>102</v>
      </c>
      <c r="AR164">
        <v>680</v>
      </c>
    </row>
    <row r="165" spans="31:49" x14ac:dyDescent="0.2">
      <c r="AE165" s="53" t="s">
        <v>48</v>
      </c>
      <c r="AF165" s="53" t="s">
        <v>75</v>
      </c>
      <c r="AG165" s="53" t="s">
        <v>51</v>
      </c>
      <c r="AH165" s="53">
        <v>229</v>
      </c>
      <c r="AJ165" t="s">
        <v>48</v>
      </c>
      <c r="AK165" t="s">
        <v>61</v>
      </c>
      <c r="AL165" t="s">
        <v>51</v>
      </c>
      <c r="AM165" s="55">
        <v>4110</v>
      </c>
      <c r="AO165" t="s">
        <v>53</v>
      </c>
      <c r="AP165" t="s">
        <v>49</v>
      </c>
      <c r="AQ165" t="s">
        <v>102</v>
      </c>
      <c r="AR165" s="55">
        <v>1110</v>
      </c>
      <c r="AS165" s="55"/>
      <c r="AT165" s="55"/>
      <c r="AU165" s="55"/>
      <c r="AV165" s="55"/>
      <c r="AW165" s="55"/>
    </row>
    <row r="166" spans="31:49" x14ac:dyDescent="0.2">
      <c r="AE166" s="56" t="s">
        <v>48</v>
      </c>
      <c r="AF166" s="56" t="s">
        <v>77</v>
      </c>
      <c r="AG166" s="56" t="s">
        <v>51</v>
      </c>
      <c r="AH166" s="57">
        <v>1325</v>
      </c>
      <c r="AJ166" t="s">
        <v>48</v>
      </c>
      <c r="AK166" t="s">
        <v>100</v>
      </c>
      <c r="AL166" t="s">
        <v>51</v>
      </c>
      <c r="AM166">
        <v>1</v>
      </c>
      <c r="AO166" t="s">
        <v>53</v>
      </c>
      <c r="AP166" t="s">
        <v>49</v>
      </c>
      <c r="AQ166" t="s">
        <v>102</v>
      </c>
      <c r="AR166">
        <v>60</v>
      </c>
    </row>
    <row r="167" spans="31:49" x14ac:dyDescent="0.2">
      <c r="AE167" s="53" t="s">
        <v>48</v>
      </c>
      <c r="AF167" s="53" t="s">
        <v>61</v>
      </c>
      <c r="AG167" s="53" t="s">
        <v>51</v>
      </c>
      <c r="AH167" s="53">
        <v>470</v>
      </c>
      <c r="AJ167" t="s">
        <v>48</v>
      </c>
      <c r="AK167" t="s">
        <v>87</v>
      </c>
      <c r="AL167" t="s">
        <v>51</v>
      </c>
      <c r="AM167">
        <v>123</v>
      </c>
      <c r="AO167" t="s">
        <v>53</v>
      </c>
      <c r="AP167" t="s">
        <v>49</v>
      </c>
      <c r="AQ167" t="s">
        <v>102</v>
      </c>
      <c r="AR167" s="55">
        <v>2560</v>
      </c>
      <c r="AS167" s="55"/>
      <c r="AT167" s="55"/>
      <c r="AU167" s="55"/>
      <c r="AV167" s="55"/>
      <c r="AW167" s="55"/>
    </row>
    <row r="168" spans="31:49" x14ac:dyDescent="0.2">
      <c r="AE168" s="56" t="s">
        <v>48</v>
      </c>
      <c r="AF168" s="56" t="s">
        <v>108</v>
      </c>
      <c r="AG168" s="56" t="s">
        <v>51</v>
      </c>
      <c r="AH168" s="56">
        <v>5</v>
      </c>
      <c r="AJ168" t="s">
        <v>48</v>
      </c>
      <c r="AK168" t="s">
        <v>88</v>
      </c>
      <c r="AL168" t="s">
        <v>51</v>
      </c>
      <c r="AM168">
        <v>1</v>
      </c>
      <c r="AO168" t="s">
        <v>48</v>
      </c>
      <c r="AP168" t="s">
        <v>49</v>
      </c>
      <c r="AQ168" t="s">
        <v>51</v>
      </c>
      <c r="AR168" s="55">
        <v>2470</v>
      </c>
      <c r="AS168" s="55"/>
      <c r="AT168" s="55"/>
      <c r="AU168" s="55"/>
      <c r="AV168" s="55"/>
      <c r="AW168" s="55"/>
    </row>
    <row r="169" spans="31:49" x14ac:dyDescent="0.2">
      <c r="AE169" s="53" t="s">
        <v>48</v>
      </c>
      <c r="AF169" s="53" t="s">
        <v>87</v>
      </c>
      <c r="AG169" s="53" t="s">
        <v>51</v>
      </c>
      <c r="AH169" s="53">
        <v>19</v>
      </c>
      <c r="AJ169" t="s">
        <v>48</v>
      </c>
      <c r="AK169" t="s">
        <v>89</v>
      </c>
      <c r="AL169" t="s">
        <v>51</v>
      </c>
      <c r="AM169">
        <v>114</v>
      </c>
      <c r="AO169" t="s">
        <v>53</v>
      </c>
      <c r="AP169" t="s">
        <v>49</v>
      </c>
      <c r="AQ169" t="s">
        <v>54</v>
      </c>
      <c r="AR169">
        <v>210</v>
      </c>
    </row>
    <row r="170" spans="31:49" x14ac:dyDescent="0.2">
      <c r="AE170" s="56" t="s">
        <v>48</v>
      </c>
      <c r="AF170" s="56" t="s">
        <v>88</v>
      </c>
      <c r="AG170" s="56" t="s">
        <v>51</v>
      </c>
      <c r="AH170" s="56">
        <v>1</v>
      </c>
      <c r="AJ170" t="s">
        <v>48</v>
      </c>
      <c r="AK170" t="s">
        <v>109</v>
      </c>
      <c r="AL170" t="s">
        <v>51</v>
      </c>
      <c r="AM170">
        <v>3</v>
      </c>
      <c r="AO170" t="s">
        <v>53</v>
      </c>
      <c r="AP170" t="s">
        <v>49</v>
      </c>
      <c r="AQ170" t="s">
        <v>55</v>
      </c>
      <c r="AR170" s="55">
        <v>12610</v>
      </c>
      <c r="AS170" s="55"/>
      <c r="AT170" s="55"/>
      <c r="AU170" s="55"/>
      <c r="AV170" s="55"/>
      <c r="AW170" s="55"/>
    </row>
    <row r="171" spans="31:49" x14ac:dyDescent="0.2">
      <c r="AE171" s="53" t="s">
        <v>48</v>
      </c>
      <c r="AF171" s="53" t="s">
        <v>89</v>
      </c>
      <c r="AG171" s="53" t="s">
        <v>51</v>
      </c>
      <c r="AH171" s="53">
        <v>19</v>
      </c>
      <c r="AJ171" t="s">
        <v>48</v>
      </c>
      <c r="AK171" t="s">
        <v>91</v>
      </c>
      <c r="AL171" t="s">
        <v>51</v>
      </c>
      <c r="AM171">
        <v>80</v>
      </c>
      <c r="AO171" t="s">
        <v>56</v>
      </c>
      <c r="AP171" t="s">
        <v>49</v>
      </c>
      <c r="AQ171" t="s">
        <v>57</v>
      </c>
      <c r="AR171">
        <v>160</v>
      </c>
    </row>
    <row r="172" spans="31:49" x14ac:dyDescent="0.2">
      <c r="AE172" s="56" t="s">
        <v>48</v>
      </c>
      <c r="AF172" s="56" t="s">
        <v>91</v>
      </c>
      <c r="AG172" s="56" t="s">
        <v>51</v>
      </c>
      <c r="AH172" s="56">
        <v>11</v>
      </c>
      <c r="AJ172" t="s">
        <v>48</v>
      </c>
      <c r="AK172" t="s">
        <v>101</v>
      </c>
      <c r="AL172" t="s">
        <v>51</v>
      </c>
      <c r="AM172">
        <v>5</v>
      </c>
      <c r="AO172" t="s">
        <v>56</v>
      </c>
      <c r="AP172" t="s">
        <v>49</v>
      </c>
      <c r="AQ172" t="s">
        <v>69</v>
      </c>
      <c r="AR172">
        <v>240</v>
      </c>
    </row>
    <row r="173" spans="31:49" x14ac:dyDescent="0.2">
      <c r="AE173" s="53" t="s">
        <v>53</v>
      </c>
      <c r="AF173" s="53" t="s">
        <v>65</v>
      </c>
      <c r="AG173" s="53" t="s">
        <v>54</v>
      </c>
      <c r="AH173" s="53">
        <v>250</v>
      </c>
      <c r="AJ173" t="s">
        <v>48</v>
      </c>
      <c r="AK173" t="s">
        <v>101</v>
      </c>
      <c r="AL173" t="s">
        <v>51</v>
      </c>
      <c r="AM173" s="55">
        <v>1210</v>
      </c>
      <c r="AO173" t="s">
        <v>53</v>
      </c>
      <c r="AP173" t="s">
        <v>49</v>
      </c>
      <c r="AQ173" t="s">
        <v>102</v>
      </c>
      <c r="AR173" s="55">
        <v>1280</v>
      </c>
      <c r="AS173" s="55"/>
      <c r="AT173" s="55"/>
      <c r="AU173" s="55"/>
      <c r="AV173" s="55"/>
      <c r="AW173" s="55"/>
    </row>
    <row r="174" spans="31:49" x14ac:dyDescent="0.2">
      <c r="AE174" s="56" t="s">
        <v>53</v>
      </c>
      <c r="AF174" s="56" t="s">
        <v>65</v>
      </c>
      <c r="AG174" s="56" t="s">
        <v>55</v>
      </c>
      <c r="AH174" s="57">
        <v>1360</v>
      </c>
      <c r="AJ174" t="s">
        <v>56</v>
      </c>
      <c r="AK174" t="s">
        <v>65</v>
      </c>
      <c r="AL174" t="s">
        <v>69</v>
      </c>
      <c r="AM174">
        <v>400</v>
      </c>
      <c r="AO174" t="s">
        <v>53</v>
      </c>
      <c r="AP174" t="s">
        <v>49</v>
      </c>
      <c r="AQ174" t="s">
        <v>102</v>
      </c>
      <c r="AR174" s="55">
        <v>1380</v>
      </c>
      <c r="AS174" s="55"/>
      <c r="AT174" s="55"/>
      <c r="AU174" s="55"/>
      <c r="AV174" s="55"/>
      <c r="AW174" s="55"/>
    </row>
    <row r="175" spans="31:49" x14ac:dyDescent="0.2">
      <c r="AE175" s="53" t="s">
        <v>56</v>
      </c>
      <c r="AF175" s="53" t="s">
        <v>65</v>
      </c>
      <c r="AG175" s="53" t="s">
        <v>57</v>
      </c>
      <c r="AH175" s="53">
        <v>70</v>
      </c>
      <c r="AJ175" t="s">
        <v>53</v>
      </c>
      <c r="AK175" t="s">
        <v>65</v>
      </c>
      <c r="AL175" t="s">
        <v>54</v>
      </c>
      <c r="AM175">
        <v>90</v>
      </c>
      <c r="AO175" t="s">
        <v>48</v>
      </c>
      <c r="AP175" t="s">
        <v>82</v>
      </c>
      <c r="AQ175" t="s">
        <v>51</v>
      </c>
      <c r="AR175">
        <v>876</v>
      </c>
    </row>
    <row r="176" spans="31:49" x14ac:dyDescent="0.2">
      <c r="AE176" s="56" t="s">
        <v>48</v>
      </c>
      <c r="AF176" s="56" t="s">
        <v>92</v>
      </c>
      <c r="AG176" s="56" t="s">
        <v>51</v>
      </c>
      <c r="AH176" s="56">
        <v>39</v>
      </c>
      <c r="AJ176" t="s">
        <v>53</v>
      </c>
      <c r="AK176" t="s">
        <v>65</v>
      </c>
      <c r="AL176" t="s">
        <v>55</v>
      </c>
      <c r="AM176" s="55">
        <v>2040</v>
      </c>
      <c r="AO176" t="s">
        <v>48</v>
      </c>
      <c r="AP176" t="s">
        <v>85</v>
      </c>
      <c r="AQ176" t="s">
        <v>51</v>
      </c>
      <c r="AR176">
        <v>151</v>
      </c>
    </row>
    <row r="177" spans="31:49" x14ac:dyDescent="0.2">
      <c r="AE177" s="53" t="s">
        <v>48</v>
      </c>
      <c r="AF177" s="53" t="s">
        <v>96</v>
      </c>
      <c r="AG177" s="53" t="s">
        <v>51</v>
      </c>
      <c r="AH177" s="53">
        <v>1</v>
      </c>
      <c r="AJ177" t="s">
        <v>56</v>
      </c>
      <c r="AK177" t="s">
        <v>68</v>
      </c>
      <c r="AL177" t="s">
        <v>57</v>
      </c>
      <c r="AM177">
        <v>150</v>
      </c>
      <c r="AO177" t="s">
        <v>48</v>
      </c>
      <c r="AP177" t="s">
        <v>83</v>
      </c>
      <c r="AQ177" t="s">
        <v>51</v>
      </c>
      <c r="AR177">
        <v>23</v>
      </c>
    </row>
    <row r="178" spans="31:49" x14ac:dyDescent="0.2">
      <c r="AE178" s="56" t="s">
        <v>48</v>
      </c>
      <c r="AF178" s="56" t="s">
        <v>97</v>
      </c>
      <c r="AG178" s="56" t="s">
        <v>51</v>
      </c>
      <c r="AH178" s="56">
        <v>2</v>
      </c>
      <c r="AJ178" t="s">
        <v>48</v>
      </c>
      <c r="AK178" t="s">
        <v>92</v>
      </c>
      <c r="AL178" t="s">
        <v>51</v>
      </c>
      <c r="AM178">
        <v>534</v>
      </c>
      <c r="AO178" t="s">
        <v>48</v>
      </c>
      <c r="AP178" t="s">
        <v>66</v>
      </c>
      <c r="AQ178" t="s">
        <v>51</v>
      </c>
      <c r="AR178">
        <v>641</v>
      </c>
    </row>
    <row r="179" spans="31:49" x14ac:dyDescent="0.2">
      <c r="AE179" s="53" t="s">
        <v>53</v>
      </c>
      <c r="AF179" s="53" t="s">
        <v>72</v>
      </c>
      <c r="AG179" s="53" t="s">
        <v>102</v>
      </c>
      <c r="AH179" s="54">
        <v>23670</v>
      </c>
      <c r="AJ179" t="s">
        <v>48</v>
      </c>
      <c r="AK179" t="s">
        <v>93</v>
      </c>
      <c r="AL179" t="s">
        <v>51</v>
      </c>
      <c r="AM179">
        <v>14</v>
      </c>
      <c r="AO179" t="s">
        <v>48</v>
      </c>
      <c r="AP179" t="s">
        <v>67</v>
      </c>
      <c r="AQ179" t="s">
        <v>51</v>
      </c>
      <c r="AR179">
        <v>97</v>
      </c>
    </row>
    <row r="180" spans="31:49" x14ac:dyDescent="0.2">
      <c r="AE180" s="56" t="s">
        <v>53</v>
      </c>
      <c r="AF180" s="56" t="s">
        <v>78</v>
      </c>
      <c r="AG180" s="56" t="s">
        <v>55</v>
      </c>
      <c r="AH180" s="57">
        <v>1110</v>
      </c>
      <c r="AJ180" t="s">
        <v>48</v>
      </c>
      <c r="AK180" t="s">
        <v>94</v>
      </c>
      <c r="AL180" t="s">
        <v>51</v>
      </c>
      <c r="AM180">
        <v>1</v>
      </c>
      <c r="AO180" t="s">
        <v>48</v>
      </c>
      <c r="AP180" t="s">
        <v>75</v>
      </c>
      <c r="AQ180" t="s">
        <v>51</v>
      </c>
      <c r="AR180">
        <v>614</v>
      </c>
    </row>
    <row r="181" spans="31:49" x14ac:dyDescent="0.2">
      <c r="AE181" s="53" t="s">
        <v>48</v>
      </c>
      <c r="AF181" s="53" t="s">
        <v>49</v>
      </c>
      <c r="AG181" s="53" t="s">
        <v>51</v>
      </c>
      <c r="AH181" s="54">
        <v>1040</v>
      </c>
      <c r="AJ181" t="s">
        <v>48</v>
      </c>
      <c r="AK181" t="s">
        <v>96</v>
      </c>
      <c r="AL181" t="s">
        <v>51</v>
      </c>
      <c r="AM181">
        <v>2</v>
      </c>
      <c r="AO181" t="s">
        <v>48</v>
      </c>
      <c r="AP181" t="s">
        <v>77</v>
      </c>
      <c r="AQ181" t="s">
        <v>51</v>
      </c>
      <c r="AR181" s="55">
        <v>1965</v>
      </c>
      <c r="AS181" s="55"/>
      <c r="AT181" s="55"/>
      <c r="AU181" s="55"/>
      <c r="AV181" s="55"/>
      <c r="AW181" s="55"/>
    </row>
    <row r="182" spans="31:49" x14ac:dyDescent="0.2">
      <c r="AE182" s="56" t="s">
        <v>53</v>
      </c>
      <c r="AF182" s="56" t="s">
        <v>49</v>
      </c>
      <c r="AG182" s="56" t="s">
        <v>54</v>
      </c>
      <c r="AH182" s="56">
        <v>490</v>
      </c>
      <c r="AJ182" t="s">
        <v>48</v>
      </c>
      <c r="AK182" t="s">
        <v>97</v>
      </c>
      <c r="AL182" t="s">
        <v>51</v>
      </c>
      <c r="AM182">
        <v>2</v>
      </c>
      <c r="AO182" t="s">
        <v>48</v>
      </c>
      <c r="AP182" t="s">
        <v>60</v>
      </c>
      <c r="AQ182" t="s">
        <v>51</v>
      </c>
      <c r="AR182" s="55">
        <v>2080</v>
      </c>
      <c r="AS182" s="55"/>
      <c r="AT182" s="55"/>
      <c r="AU182" s="55"/>
      <c r="AV182" s="55"/>
      <c r="AW182" s="55"/>
    </row>
    <row r="183" spans="31:49" x14ac:dyDescent="0.2">
      <c r="AE183" s="53" t="s">
        <v>53</v>
      </c>
      <c r="AF183" s="53" t="s">
        <v>49</v>
      </c>
      <c r="AG183" s="53" t="s">
        <v>55</v>
      </c>
      <c r="AH183" s="54">
        <v>9050</v>
      </c>
      <c r="AJ183" t="s">
        <v>48</v>
      </c>
      <c r="AK183" t="s">
        <v>74</v>
      </c>
      <c r="AL183" t="s">
        <v>51</v>
      </c>
      <c r="AM183" s="55">
        <v>1020</v>
      </c>
      <c r="AO183" t="s">
        <v>48</v>
      </c>
      <c r="AP183" t="s">
        <v>80</v>
      </c>
      <c r="AQ183" t="s">
        <v>51</v>
      </c>
      <c r="AR183" s="55">
        <v>5950</v>
      </c>
      <c r="AS183" s="55"/>
      <c r="AT183" s="55"/>
      <c r="AU183" s="55"/>
      <c r="AV183" s="55"/>
      <c r="AW183" s="55"/>
    </row>
    <row r="184" spans="31:49" x14ac:dyDescent="0.2">
      <c r="AE184" s="56" t="s">
        <v>56</v>
      </c>
      <c r="AF184" s="56" t="s">
        <v>49</v>
      </c>
      <c r="AG184" s="56" t="s">
        <v>99</v>
      </c>
      <c r="AH184" s="56">
        <v>610</v>
      </c>
      <c r="AJ184" t="s">
        <v>53</v>
      </c>
      <c r="AK184" t="s">
        <v>72</v>
      </c>
      <c r="AL184" t="s">
        <v>102</v>
      </c>
      <c r="AM184" s="55">
        <v>8140</v>
      </c>
      <c r="AO184" t="s">
        <v>48</v>
      </c>
      <c r="AP184" t="s">
        <v>61</v>
      </c>
      <c r="AQ184" t="s">
        <v>51</v>
      </c>
      <c r="AR184" s="55">
        <v>4400</v>
      </c>
      <c r="AS184" s="55"/>
      <c r="AT184" s="55"/>
      <c r="AU184" s="55"/>
      <c r="AV184" s="55"/>
      <c r="AW184" s="55"/>
    </row>
    <row r="185" spans="31:49" x14ac:dyDescent="0.2">
      <c r="AE185" s="53" t="s">
        <v>56</v>
      </c>
      <c r="AF185" s="53" t="s">
        <v>49</v>
      </c>
      <c r="AG185" s="53" t="s">
        <v>57</v>
      </c>
      <c r="AH185" s="53">
        <v>340</v>
      </c>
      <c r="AJ185" t="s">
        <v>53</v>
      </c>
      <c r="AK185" t="s">
        <v>78</v>
      </c>
      <c r="AL185" t="s">
        <v>55</v>
      </c>
      <c r="AM185">
        <v>650</v>
      </c>
      <c r="AO185" t="s">
        <v>48</v>
      </c>
      <c r="AP185" t="s">
        <v>87</v>
      </c>
      <c r="AQ185" t="s">
        <v>51</v>
      </c>
      <c r="AR185">
        <v>329</v>
      </c>
    </row>
    <row r="186" spans="31:49" x14ac:dyDescent="0.2">
      <c r="AE186" s="56" t="s">
        <v>48</v>
      </c>
      <c r="AF186" s="56" t="s">
        <v>60</v>
      </c>
      <c r="AG186" s="56" t="s">
        <v>51</v>
      </c>
      <c r="AH186" s="57">
        <v>2690</v>
      </c>
      <c r="AJ186" t="s">
        <v>48</v>
      </c>
      <c r="AK186" t="s">
        <v>95</v>
      </c>
      <c r="AL186" t="s">
        <v>51</v>
      </c>
      <c r="AM186">
        <v>-9.75</v>
      </c>
      <c r="AO186" t="s">
        <v>48</v>
      </c>
      <c r="AP186" t="s">
        <v>89</v>
      </c>
      <c r="AQ186" t="s">
        <v>51</v>
      </c>
      <c r="AR186">
        <v>149</v>
      </c>
    </row>
    <row r="187" spans="31:49" x14ac:dyDescent="0.2">
      <c r="AE187" s="53" t="s">
        <v>48</v>
      </c>
      <c r="AF187" s="53" t="s">
        <v>80</v>
      </c>
      <c r="AG187" s="53" t="s">
        <v>104</v>
      </c>
      <c r="AH187" s="54">
        <v>2810</v>
      </c>
      <c r="AJ187" t="s">
        <v>48</v>
      </c>
      <c r="AK187" t="s">
        <v>49</v>
      </c>
      <c r="AL187" t="s">
        <v>51</v>
      </c>
      <c r="AM187" s="55">
        <v>3030</v>
      </c>
      <c r="AO187" t="s">
        <v>48</v>
      </c>
      <c r="AP187" t="s">
        <v>91</v>
      </c>
      <c r="AQ187" t="s">
        <v>51</v>
      </c>
      <c r="AR187">
        <v>123</v>
      </c>
    </row>
    <row r="188" spans="31:49" x14ac:dyDescent="0.2">
      <c r="AE188" s="56" t="s">
        <v>48</v>
      </c>
      <c r="AF188" s="56" t="s">
        <v>80</v>
      </c>
      <c r="AG188" s="56" t="s">
        <v>51</v>
      </c>
      <c r="AH188" s="57">
        <v>4220</v>
      </c>
      <c r="AJ188" t="s">
        <v>53</v>
      </c>
      <c r="AK188" t="s">
        <v>49</v>
      </c>
      <c r="AL188" t="s">
        <v>54</v>
      </c>
      <c r="AM188">
        <v>760</v>
      </c>
      <c r="AO188" t="s">
        <v>48</v>
      </c>
      <c r="AP188" t="s">
        <v>63</v>
      </c>
      <c r="AQ188" t="s">
        <v>51</v>
      </c>
      <c r="AR188">
        <v>850</v>
      </c>
    </row>
    <row r="189" spans="31:49" x14ac:dyDescent="0.2">
      <c r="AE189" s="53" t="s">
        <v>48</v>
      </c>
      <c r="AF189" s="53" t="s">
        <v>61</v>
      </c>
      <c r="AG189" s="53" t="s">
        <v>51</v>
      </c>
      <c r="AH189" s="54">
        <v>4770</v>
      </c>
      <c r="AJ189" t="s">
        <v>53</v>
      </c>
      <c r="AK189" t="s">
        <v>49</v>
      </c>
      <c r="AL189" t="s">
        <v>55</v>
      </c>
      <c r="AM189" s="55">
        <v>10850</v>
      </c>
      <c r="AO189" t="s">
        <v>48</v>
      </c>
      <c r="AP189" t="s">
        <v>101</v>
      </c>
      <c r="AQ189" t="s">
        <v>51</v>
      </c>
      <c r="AR189">
        <v>92</v>
      </c>
    </row>
    <row r="190" spans="31:49" x14ac:dyDescent="0.2">
      <c r="AE190" s="56" t="s">
        <v>48</v>
      </c>
      <c r="AF190" s="56" t="s">
        <v>61</v>
      </c>
      <c r="AG190" s="56" t="s">
        <v>104</v>
      </c>
      <c r="AH190" s="57">
        <v>2050</v>
      </c>
      <c r="AJ190" t="s">
        <v>56</v>
      </c>
      <c r="AK190" t="s">
        <v>49</v>
      </c>
      <c r="AL190" t="s">
        <v>99</v>
      </c>
      <c r="AM190">
        <v>20</v>
      </c>
      <c r="AO190" t="s">
        <v>48</v>
      </c>
      <c r="AP190" t="s">
        <v>65</v>
      </c>
      <c r="AQ190" t="s">
        <v>51</v>
      </c>
      <c r="AR190">
        <v>180</v>
      </c>
    </row>
    <row r="191" spans="31:49" x14ac:dyDescent="0.2">
      <c r="AE191" s="53" t="s">
        <v>48</v>
      </c>
      <c r="AF191" s="53" t="s">
        <v>63</v>
      </c>
      <c r="AG191" s="53" t="s">
        <v>51</v>
      </c>
      <c r="AH191" s="53">
        <v>900</v>
      </c>
      <c r="AJ191" t="s">
        <v>56</v>
      </c>
      <c r="AK191" t="s">
        <v>49</v>
      </c>
      <c r="AL191" t="s">
        <v>57</v>
      </c>
      <c r="AM191">
        <v>210</v>
      </c>
      <c r="AO191" t="s">
        <v>53</v>
      </c>
      <c r="AP191" t="s">
        <v>65</v>
      </c>
      <c r="AQ191" t="s">
        <v>54</v>
      </c>
      <c r="AR191">
        <v>250</v>
      </c>
    </row>
    <row r="192" spans="31:49" x14ac:dyDescent="0.2">
      <c r="AE192" s="56" t="s">
        <v>53</v>
      </c>
      <c r="AF192" s="56" t="s">
        <v>65</v>
      </c>
      <c r="AG192" s="56" t="s">
        <v>54</v>
      </c>
      <c r="AH192" s="56">
        <v>310</v>
      </c>
      <c r="AJ192" t="s">
        <v>48</v>
      </c>
      <c r="AK192" t="s">
        <v>49</v>
      </c>
      <c r="AL192" t="s">
        <v>51</v>
      </c>
      <c r="AM192">
        <v>800</v>
      </c>
      <c r="AO192" t="s">
        <v>53</v>
      </c>
      <c r="AP192" t="s">
        <v>65</v>
      </c>
      <c r="AQ192" t="s">
        <v>55</v>
      </c>
      <c r="AR192" s="55">
        <v>3020</v>
      </c>
      <c r="AS192" s="55"/>
      <c r="AT192" s="55"/>
      <c r="AU192" s="55"/>
      <c r="AV192" s="55"/>
      <c r="AW192" s="55"/>
    </row>
    <row r="193" spans="31:49" x14ac:dyDescent="0.2">
      <c r="AE193" s="53" t="s">
        <v>53</v>
      </c>
      <c r="AF193" s="53" t="s">
        <v>65</v>
      </c>
      <c r="AG193" s="53" t="s">
        <v>55</v>
      </c>
      <c r="AH193" s="54">
        <v>1530</v>
      </c>
      <c r="AJ193" t="s">
        <v>48</v>
      </c>
      <c r="AK193" t="s">
        <v>82</v>
      </c>
      <c r="AL193" t="s">
        <v>51</v>
      </c>
      <c r="AM193">
        <v>43</v>
      </c>
      <c r="AO193" t="s">
        <v>56</v>
      </c>
      <c r="AP193" t="s">
        <v>65</v>
      </c>
      <c r="AQ193" t="s">
        <v>57</v>
      </c>
      <c r="AR193">
        <v>140</v>
      </c>
    </row>
    <row r="194" spans="31:49" x14ac:dyDescent="0.2">
      <c r="AE194" s="56" t="s">
        <v>56</v>
      </c>
      <c r="AF194" s="56" t="s">
        <v>65</v>
      </c>
      <c r="AG194" s="56" t="s">
        <v>99</v>
      </c>
      <c r="AH194" s="56">
        <v>141</v>
      </c>
      <c r="AJ194" t="s">
        <v>48</v>
      </c>
      <c r="AK194" t="s">
        <v>85</v>
      </c>
      <c r="AL194" t="s">
        <v>51</v>
      </c>
      <c r="AM194">
        <v>2</v>
      </c>
      <c r="AO194" t="s">
        <v>56</v>
      </c>
      <c r="AP194" t="s">
        <v>65</v>
      </c>
      <c r="AQ194" t="s">
        <v>69</v>
      </c>
      <c r="AR194">
        <v>190</v>
      </c>
    </row>
    <row r="195" spans="31:49" x14ac:dyDescent="0.2">
      <c r="AE195" s="53" t="s">
        <v>56</v>
      </c>
      <c r="AF195" s="53" t="s">
        <v>65</v>
      </c>
      <c r="AG195" s="53" t="s">
        <v>69</v>
      </c>
      <c r="AH195" s="53">
        <v>1</v>
      </c>
      <c r="AJ195" t="s">
        <v>48</v>
      </c>
      <c r="AK195" t="s">
        <v>83</v>
      </c>
      <c r="AL195" t="s">
        <v>51</v>
      </c>
      <c r="AM195">
        <v>35</v>
      </c>
      <c r="AO195" t="s">
        <v>48</v>
      </c>
      <c r="AP195" t="s">
        <v>92</v>
      </c>
      <c r="AQ195" t="s">
        <v>51</v>
      </c>
      <c r="AR195" s="55">
        <v>1347</v>
      </c>
      <c r="AS195" s="55"/>
      <c r="AT195" s="55"/>
      <c r="AU195" s="55"/>
      <c r="AV195" s="55"/>
      <c r="AW195" s="55"/>
    </row>
    <row r="196" spans="31:49" x14ac:dyDescent="0.2">
      <c r="AE196" s="56" t="s">
        <v>56</v>
      </c>
      <c r="AF196" s="56" t="s">
        <v>65</v>
      </c>
      <c r="AG196" s="56" t="s">
        <v>57</v>
      </c>
      <c r="AH196" s="56">
        <v>43</v>
      </c>
      <c r="AJ196" t="s">
        <v>48</v>
      </c>
      <c r="AK196" t="s">
        <v>118</v>
      </c>
      <c r="AL196" t="s">
        <v>51</v>
      </c>
      <c r="AM196">
        <v>1</v>
      </c>
      <c r="AO196" t="s">
        <v>48</v>
      </c>
      <c r="AP196" t="s">
        <v>93</v>
      </c>
      <c r="AQ196" t="s">
        <v>51</v>
      </c>
      <c r="AR196">
        <v>43</v>
      </c>
    </row>
    <row r="197" spans="31:49" x14ac:dyDescent="0.2">
      <c r="AE197" s="53" t="s">
        <v>48</v>
      </c>
      <c r="AF197" s="53" t="s">
        <v>78</v>
      </c>
      <c r="AG197" s="53" t="s">
        <v>51</v>
      </c>
      <c r="AH197" s="53">
        <v>490</v>
      </c>
      <c r="AJ197" t="s">
        <v>48</v>
      </c>
      <c r="AK197" t="s">
        <v>66</v>
      </c>
      <c r="AL197" t="s">
        <v>51</v>
      </c>
      <c r="AM197">
        <v>879</v>
      </c>
      <c r="AO197" t="s">
        <v>48</v>
      </c>
      <c r="AP197" t="s">
        <v>96</v>
      </c>
      <c r="AQ197" t="s">
        <v>51</v>
      </c>
      <c r="AR197">
        <v>56</v>
      </c>
    </row>
    <row r="198" spans="31:49" x14ac:dyDescent="0.2">
      <c r="AE198" s="56" t="s">
        <v>53</v>
      </c>
      <c r="AF198" s="56" t="s">
        <v>78</v>
      </c>
      <c r="AG198" s="56" t="s">
        <v>55</v>
      </c>
      <c r="AH198" s="57">
        <v>1250</v>
      </c>
      <c r="AJ198" t="s">
        <v>48</v>
      </c>
      <c r="AK198" t="s">
        <v>67</v>
      </c>
      <c r="AL198" t="s">
        <v>51</v>
      </c>
      <c r="AM198">
        <v>46</v>
      </c>
      <c r="AO198" t="s">
        <v>48</v>
      </c>
      <c r="AP198" t="s">
        <v>74</v>
      </c>
      <c r="AQ198" t="s">
        <v>51</v>
      </c>
      <c r="AR198">
        <v>500</v>
      </c>
    </row>
    <row r="199" spans="31:49" x14ac:dyDescent="0.2">
      <c r="AE199" s="53" t="s">
        <v>48</v>
      </c>
      <c r="AF199" s="53" t="s">
        <v>49</v>
      </c>
      <c r="AG199" s="53" t="s">
        <v>51</v>
      </c>
      <c r="AH199" s="54">
        <v>3761</v>
      </c>
      <c r="AJ199" t="s">
        <v>48</v>
      </c>
      <c r="AK199" t="s">
        <v>70</v>
      </c>
      <c r="AL199" t="s">
        <v>51</v>
      </c>
      <c r="AM199">
        <v>24</v>
      </c>
      <c r="AO199" t="s">
        <v>53</v>
      </c>
      <c r="AP199" t="s">
        <v>72</v>
      </c>
      <c r="AQ199" t="s">
        <v>76</v>
      </c>
      <c r="AR199" s="55">
        <v>15140</v>
      </c>
      <c r="AS199" s="55"/>
      <c r="AT199" s="55"/>
      <c r="AU199" s="55"/>
      <c r="AV199" s="55"/>
      <c r="AW199" s="55"/>
    </row>
    <row r="200" spans="31:49" x14ac:dyDescent="0.2">
      <c r="AE200" s="56" t="s">
        <v>53</v>
      </c>
      <c r="AF200" s="56" t="s">
        <v>49</v>
      </c>
      <c r="AG200" s="56" t="s">
        <v>54</v>
      </c>
      <c r="AH200" s="56">
        <v>400</v>
      </c>
      <c r="AJ200" t="s">
        <v>48</v>
      </c>
      <c r="AK200" t="s">
        <v>84</v>
      </c>
      <c r="AL200" t="s">
        <v>51</v>
      </c>
      <c r="AM200">
        <v>22</v>
      </c>
      <c r="AO200" t="s">
        <v>53</v>
      </c>
      <c r="AP200" t="s">
        <v>78</v>
      </c>
      <c r="AQ200" t="s">
        <v>55</v>
      </c>
      <c r="AR200">
        <v>850</v>
      </c>
    </row>
    <row r="201" spans="31:49" x14ac:dyDescent="0.2">
      <c r="AE201" s="53" t="s">
        <v>53</v>
      </c>
      <c r="AF201" s="53" t="s">
        <v>49</v>
      </c>
      <c r="AG201" s="53" t="s">
        <v>55</v>
      </c>
      <c r="AH201" s="54">
        <v>5810</v>
      </c>
      <c r="AJ201" t="s">
        <v>48</v>
      </c>
      <c r="AK201" t="s">
        <v>75</v>
      </c>
      <c r="AL201" t="s">
        <v>51</v>
      </c>
      <c r="AM201">
        <v>580</v>
      </c>
      <c r="AO201" t="s">
        <v>48</v>
      </c>
      <c r="AP201" t="s">
        <v>79</v>
      </c>
      <c r="AQ201" t="s">
        <v>51</v>
      </c>
      <c r="AR201" s="55">
        <v>2020</v>
      </c>
      <c r="AS201" s="55"/>
      <c r="AT201" s="55"/>
      <c r="AU201" s="55"/>
      <c r="AV201" s="55"/>
      <c r="AW201" s="55"/>
    </row>
    <row r="202" spans="31:49" x14ac:dyDescent="0.2">
      <c r="AE202" s="56" t="s">
        <v>56</v>
      </c>
      <c r="AF202" s="56" t="s">
        <v>49</v>
      </c>
      <c r="AG202" s="56" t="s">
        <v>99</v>
      </c>
      <c r="AH202" s="57">
        <v>3270</v>
      </c>
      <c r="AJ202" t="s">
        <v>48</v>
      </c>
      <c r="AK202" t="s">
        <v>77</v>
      </c>
      <c r="AL202" t="s">
        <v>51</v>
      </c>
      <c r="AM202">
        <v>1</v>
      </c>
      <c r="AO202" t="s">
        <v>48</v>
      </c>
      <c r="AP202" t="s">
        <v>49</v>
      </c>
      <c r="AQ202" t="s">
        <v>51</v>
      </c>
      <c r="AR202" s="55">
        <v>6330</v>
      </c>
      <c r="AS202" s="55"/>
      <c r="AT202" s="55"/>
      <c r="AU202" s="55"/>
      <c r="AV202" s="55"/>
      <c r="AW202" s="55"/>
    </row>
    <row r="203" spans="31:49" x14ac:dyDescent="0.2">
      <c r="AE203" s="53" t="s">
        <v>56</v>
      </c>
      <c r="AF203" s="53" t="s">
        <v>49</v>
      </c>
      <c r="AG203" s="53" t="s">
        <v>57</v>
      </c>
      <c r="AH203" s="53">
        <v>401</v>
      </c>
      <c r="AJ203" t="s">
        <v>48</v>
      </c>
      <c r="AK203" t="s">
        <v>77</v>
      </c>
      <c r="AL203" t="s">
        <v>51</v>
      </c>
      <c r="AM203" s="55">
        <v>1502</v>
      </c>
      <c r="AO203" t="s">
        <v>53</v>
      </c>
      <c r="AP203" t="s">
        <v>49</v>
      </c>
      <c r="AQ203" t="s">
        <v>54</v>
      </c>
      <c r="AR203">
        <v>70</v>
      </c>
    </row>
    <row r="204" spans="31:49" x14ac:dyDescent="0.2">
      <c r="AE204" s="56" t="s">
        <v>56</v>
      </c>
      <c r="AF204" s="56" t="s">
        <v>49</v>
      </c>
      <c r="AG204" s="56" t="s">
        <v>69</v>
      </c>
      <c r="AH204" s="56">
        <v>421</v>
      </c>
      <c r="AJ204" t="s">
        <v>48</v>
      </c>
      <c r="AK204" t="s">
        <v>60</v>
      </c>
      <c r="AL204" t="s">
        <v>51</v>
      </c>
      <c r="AM204" s="55">
        <v>6020</v>
      </c>
      <c r="AO204" t="s">
        <v>53</v>
      </c>
      <c r="AP204" t="s">
        <v>49</v>
      </c>
      <c r="AQ204" t="s">
        <v>55</v>
      </c>
      <c r="AR204" s="55">
        <v>11530</v>
      </c>
      <c r="AS204" s="55"/>
      <c r="AT204" s="55"/>
      <c r="AU204" s="55"/>
      <c r="AV204" s="55"/>
      <c r="AW204" s="55"/>
    </row>
    <row r="205" spans="31:49" x14ac:dyDescent="0.2">
      <c r="AE205" s="53" t="s">
        <v>53</v>
      </c>
      <c r="AF205" s="53" t="s">
        <v>49</v>
      </c>
      <c r="AG205" s="53" t="s">
        <v>119</v>
      </c>
      <c r="AH205" s="54">
        <v>1420</v>
      </c>
      <c r="AJ205" t="s">
        <v>48</v>
      </c>
      <c r="AK205" t="s">
        <v>80</v>
      </c>
      <c r="AL205" t="s">
        <v>51</v>
      </c>
      <c r="AM205" s="55">
        <v>6100</v>
      </c>
      <c r="AO205" t="s">
        <v>56</v>
      </c>
      <c r="AP205" t="s">
        <v>49</v>
      </c>
      <c r="AQ205" t="s">
        <v>57</v>
      </c>
      <c r="AR205">
        <v>380</v>
      </c>
    </row>
    <row r="206" spans="31:49" x14ac:dyDescent="0.2">
      <c r="AE206" s="56" t="s">
        <v>48</v>
      </c>
      <c r="AF206" s="56" t="s">
        <v>60</v>
      </c>
      <c r="AG206" s="56" t="s">
        <v>51</v>
      </c>
      <c r="AH206" s="56">
        <v>780</v>
      </c>
      <c r="AJ206" t="s">
        <v>48</v>
      </c>
      <c r="AK206" t="s">
        <v>87</v>
      </c>
      <c r="AL206" t="s">
        <v>51</v>
      </c>
      <c r="AM206">
        <v>53</v>
      </c>
      <c r="AO206" t="s">
        <v>53</v>
      </c>
      <c r="AP206" t="s">
        <v>49</v>
      </c>
      <c r="AQ206" t="s">
        <v>102</v>
      </c>
      <c r="AR206">
        <v>110</v>
      </c>
    </row>
    <row r="207" spans="31:49" x14ac:dyDescent="0.2">
      <c r="AE207" s="53" t="s">
        <v>48</v>
      </c>
      <c r="AF207" s="53" t="s">
        <v>80</v>
      </c>
      <c r="AG207" s="53" t="s">
        <v>110</v>
      </c>
      <c r="AH207" s="53">
        <v>920</v>
      </c>
      <c r="AJ207" t="s">
        <v>48</v>
      </c>
      <c r="AK207" t="s">
        <v>88</v>
      </c>
      <c r="AL207" t="s">
        <v>51</v>
      </c>
      <c r="AM207">
        <v>1</v>
      </c>
      <c r="AO207" t="s">
        <v>53</v>
      </c>
      <c r="AP207" t="s">
        <v>49</v>
      </c>
      <c r="AQ207" t="s">
        <v>102</v>
      </c>
      <c r="AR207">
        <v>380</v>
      </c>
    </row>
    <row r="208" spans="31:49" x14ac:dyDescent="0.2">
      <c r="AE208" s="56" t="s">
        <v>48</v>
      </c>
      <c r="AF208" s="56" t="s">
        <v>80</v>
      </c>
      <c r="AG208" s="56" t="s">
        <v>120</v>
      </c>
      <c r="AH208" s="56">
        <v>10</v>
      </c>
      <c r="AJ208" t="s">
        <v>48</v>
      </c>
      <c r="AK208" t="s">
        <v>89</v>
      </c>
      <c r="AL208" t="s">
        <v>51</v>
      </c>
      <c r="AM208">
        <v>23</v>
      </c>
      <c r="AO208" t="s">
        <v>53</v>
      </c>
      <c r="AP208" t="s">
        <v>49</v>
      </c>
      <c r="AQ208" t="s">
        <v>102</v>
      </c>
      <c r="AR208">
        <v>140</v>
      </c>
    </row>
    <row r="209" spans="31:49" x14ac:dyDescent="0.2">
      <c r="AE209" s="53" t="s">
        <v>48</v>
      </c>
      <c r="AF209" s="53" t="s">
        <v>80</v>
      </c>
      <c r="AG209" s="53" t="s">
        <v>51</v>
      </c>
      <c r="AH209" s="54">
        <v>3310</v>
      </c>
      <c r="AJ209" t="s">
        <v>48</v>
      </c>
      <c r="AK209" t="s">
        <v>91</v>
      </c>
      <c r="AL209" t="s">
        <v>51</v>
      </c>
      <c r="AM209">
        <v>37</v>
      </c>
      <c r="AO209" t="s">
        <v>48</v>
      </c>
      <c r="AP209" t="s">
        <v>85</v>
      </c>
      <c r="AQ209" t="s">
        <v>51</v>
      </c>
      <c r="AR209">
        <v>15</v>
      </c>
    </row>
    <row r="210" spans="31:49" x14ac:dyDescent="0.2">
      <c r="AE210" s="56" t="s">
        <v>48</v>
      </c>
      <c r="AF210" s="56" t="s">
        <v>61</v>
      </c>
      <c r="AG210" s="56" t="s">
        <v>110</v>
      </c>
      <c r="AH210" s="57">
        <v>1160</v>
      </c>
      <c r="AJ210" t="s">
        <v>48</v>
      </c>
      <c r="AK210" t="s">
        <v>65</v>
      </c>
      <c r="AL210" t="s">
        <v>51</v>
      </c>
      <c r="AM210" s="55">
        <v>1250</v>
      </c>
      <c r="AO210" t="s">
        <v>48</v>
      </c>
      <c r="AP210" t="s">
        <v>83</v>
      </c>
      <c r="AQ210" t="s">
        <v>51</v>
      </c>
      <c r="AR210">
        <v>9</v>
      </c>
    </row>
    <row r="211" spans="31:49" x14ac:dyDescent="0.2">
      <c r="AE211" s="53" t="s">
        <v>48</v>
      </c>
      <c r="AF211" s="53" t="s">
        <v>61</v>
      </c>
      <c r="AG211" s="53" t="s">
        <v>113</v>
      </c>
      <c r="AH211" s="53">
        <v>30</v>
      </c>
      <c r="AJ211" t="s">
        <v>53</v>
      </c>
      <c r="AK211" t="s">
        <v>65</v>
      </c>
      <c r="AL211" t="s">
        <v>54</v>
      </c>
      <c r="AM211">
        <v>90</v>
      </c>
      <c r="AO211" t="s">
        <v>48</v>
      </c>
      <c r="AP211" t="s">
        <v>67</v>
      </c>
      <c r="AQ211" t="s">
        <v>51</v>
      </c>
      <c r="AR211">
        <v>232</v>
      </c>
    </row>
    <row r="212" spans="31:49" x14ac:dyDescent="0.2">
      <c r="AE212" s="56" t="s">
        <v>48</v>
      </c>
      <c r="AF212" s="56" t="s">
        <v>61</v>
      </c>
      <c r="AG212" s="56" t="s">
        <v>120</v>
      </c>
      <c r="AH212" s="56">
        <v>10</v>
      </c>
      <c r="AJ212" t="s">
        <v>53</v>
      </c>
      <c r="AK212" t="s">
        <v>65</v>
      </c>
      <c r="AL212" t="s">
        <v>54</v>
      </c>
      <c r="AM212">
        <v>30</v>
      </c>
      <c r="AO212" t="s">
        <v>48</v>
      </c>
      <c r="AP212" t="s">
        <v>70</v>
      </c>
      <c r="AQ212" t="s">
        <v>51</v>
      </c>
      <c r="AR212">
        <v>3</v>
      </c>
    </row>
    <row r="213" spans="31:49" x14ac:dyDescent="0.2">
      <c r="AE213" s="53" t="s">
        <v>48</v>
      </c>
      <c r="AF213" s="53" t="s">
        <v>116</v>
      </c>
      <c r="AG213" s="53" t="s">
        <v>113</v>
      </c>
      <c r="AH213" s="53">
        <v>460</v>
      </c>
      <c r="AJ213" t="s">
        <v>53</v>
      </c>
      <c r="AK213" t="s">
        <v>65</v>
      </c>
      <c r="AL213" t="s">
        <v>55</v>
      </c>
      <c r="AM213" s="55">
        <v>1840</v>
      </c>
      <c r="AO213" t="s">
        <v>48</v>
      </c>
      <c r="AP213" t="s">
        <v>84</v>
      </c>
      <c r="AQ213" t="s">
        <v>51</v>
      </c>
      <c r="AR213">
        <v>25</v>
      </c>
    </row>
    <row r="214" spans="31:49" x14ac:dyDescent="0.2">
      <c r="AE214" s="56" t="s">
        <v>48</v>
      </c>
      <c r="AF214" s="56" t="s">
        <v>63</v>
      </c>
      <c r="AG214" s="56" t="s">
        <v>51</v>
      </c>
      <c r="AH214" s="57">
        <v>1110</v>
      </c>
      <c r="AJ214" t="s">
        <v>56</v>
      </c>
      <c r="AK214" t="s">
        <v>65</v>
      </c>
      <c r="AL214" t="s">
        <v>99</v>
      </c>
      <c r="AM214">
        <v>190</v>
      </c>
      <c r="AO214" t="s">
        <v>48</v>
      </c>
      <c r="AP214" t="s">
        <v>75</v>
      </c>
      <c r="AQ214" t="s">
        <v>51</v>
      </c>
      <c r="AR214">
        <v>506</v>
      </c>
    </row>
    <row r="215" spans="31:49" x14ac:dyDescent="0.2">
      <c r="AE215" s="53" t="s">
        <v>53</v>
      </c>
      <c r="AF215" s="53" t="s">
        <v>63</v>
      </c>
      <c r="AG215" s="53" t="s">
        <v>55</v>
      </c>
      <c r="AH215" s="53">
        <v>610</v>
      </c>
      <c r="AJ215" t="s">
        <v>56</v>
      </c>
      <c r="AK215" t="s">
        <v>65</v>
      </c>
      <c r="AL215" t="s">
        <v>69</v>
      </c>
      <c r="AM215">
        <v>230</v>
      </c>
      <c r="AO215" t="s">
        <v>48</v>
      </c>
      <c r="AP215" t="s">
        <v>77</v>
      </c>
      <c r="AQ215" t="s">
        <v>51</v>
      </c>
      <c r="AR215">
        <v>290</v>
      </c>
    </row>
    <row r="216" spans="31:49" x14ac:dyDescent="0.2">
      <c r="AE216" s="56" t="s">
        <v>48</v>
      </c>
      <c r="AF216" s="56" t="s">
        <v>65</v>
      </c>
      <c r="AG216" s="56" t="s">
        <v>51</v>
      </c>
      <c r="AH216" s="56">
        <v>290</v>
      </c>
      <c r="AJ216" t="s">
        <v>56</v>
      </c>
      <c r="AK216" t="s">
        <v>68</v>
      </c>
      <c r="AL216" t="s">
        <v>57</v>
      </c>
      <c r="AM216">
        <v>120</v>
      </c>
      <c r="AO216" t="s">
        <v>48</v>
      </c>
      <c r="AP216" t="s">
        <v>80</v>
      </c>
      <c r="AQ216" t="s">
        <v>51</v>
      </c>
      <c r="AR216" s="55">
        <v>3460</v>
      </c>
      <c r="AS216" s="55"/>
      <c r="AT216" s="55"/>
      <c r="AU216" s="55"/>
      <c r="AV216" s="55"/>
      <c r="AW216" s="55"/>
    </row>
    <row r="217" spans="31:49" x14ac:dyDescent="0.2">
      <c r="AE217" s="53" t="s">
        <v>53</v>
      </c>
      <c r="AF217" s="53" t="s">
        <v>65</v>
      </c>
      <c r="AG217" s="53" t="s">
        <v>54</v>
      </c>
      <c r="AH217" s="53">
        <v>140</v>
      </c>
      <c r="AJ217" t="s">
        <v>48</v>
      </c>
      <c r="AK217" t="s">
        <v>92</v>
      </c>
      <c r="AL217" t="s">
        <v>51</v>
      </c>
      <c r="AM217">
        <v>244</v>
      </c>
      <c r="AO217" t="s">
        <v>48</v>
      </c>
      <c r="AP217" t="s">
        <v>61</v>
      </c>
      <c r="AQ217" t="s">
        <v>51</v>
      </c>
      <c r="AR217" s="55">
        <v>2580</v>
      </c>
      <c r="AS217" s="55"/>
      <c r="AT217" s="55"/>
      <c r="AU217" s="55"/>
      <c r="AV217" s="55"/>
      <c r="AW217" s="55"/>
    </row>
    <row r="218" spans="31:49" x14ac:dyDescent="0.2">
      <c r="AE218" s="56" t="s">
        <v>53</v>
      </c>
      <c r="AF218" s="56" t="s">
        <v>65</v>
      </c>
      <c r="AG218" s="56" t="s">
        <v>55</v>
      </c>
      <c r="AH218" s="57">
        <v>3150</v>
      </c>
      <c r="AJ218" t="s">
        <v>53</v>
      </c>
      <c r="AK218" t="s">
        <v>78</v>
      </c>
      <c r="AL218" t="s">
        <v>55</v>
      </c>
      <c r="AM218">
        <v>840</v>
      </c>
      <c r="AO218" t="s">
        <v>48</v>
      </c>
      <c r="AP218" t="s">
        <v>108</v>
      </c>
      <c r="AQ218" t="s">
        <v>51</v>
      </c>
      <c r="AR218">
        <v>4</v>
      </c>
    </row>
    <row r="219" spans="31:49" x14ac:dyDescent="0.2">
      <c r="AE219" s="53" t="s">
        <v>56</v>
      </c>
      <c r="AF219" s="53" t="s">
        <v>65</v>
      </c>
      <c r="AG219" s="53" t="s">
        <v>99</v>
      </c>
      <c r="AH219" s="53">
        <v>420</v>
      </c>
      <c r="AJ219" t="s">
        <v>48</v>
      </c>
      <c r="AK219" t="s">
        <v>49</v>
      </c>
      <c r="AL219" t="s">
        <v>51</v>
      </c>
      <c r="AM219" s="55">
        <v>3580</v>
      </c>
      <c r="AO219" t="s">
        <v>48</v>
      </c>
      <c r="AP219" t="s">
        <v>121</v>
      </c>
      <c r="AQ219" t="s">
        <v>51</v>
      </c>
      <c r="AR219">
        <v>1</v>
      </c>
    </row>
    <row r="220" spans="31:49" x14ac:dyDescent="0.2">
      <c r="AE220" s="56" t="s">
        <v>56</v>
      </c>
      <c r="AF220" s="56" t="s">
        <v>65</v>
      </c>
      <c r="AG220" s="56" t="s">
        <v>57</v>
      </c>
      <c r="AH220" s="56">
        <v>140</v>
      </c>
      <c r="AJ220" t="s">
        <v>53</v>
      </c>
      <c r="AK220" t="s">
        <v>49</v>
      </c>
      <c r="AL220" t="s">
        <v>54</v>
      </c>
      <c r="AM220">
        <v>430</v>
      </c>
      <c r="AO220" t="s">
        <v>48</v>
      </c>
      <c r="AP220" t="s">
        <v>87</v>
      </c>
      <c r="AQ220" t="s">
        <v>51</v>
      </c>
      <c r="AR220">
        <v>61</v>
      </c>
    </row>
    <row r="221" spans="31:49" x14ac:dyDescent="0.2">
      <c r="AE221" s="53" t="s">
        <v>56</v>
      </c>
      <c r="AF221" s="53" t="s">
        <v>65</v>
      </c>
      <c r="AG221" s="53" t="s">
        <v>69</v>
      </c>
      <c r="AH221" s="53">
        <v>90</v>
      </c>
      <c r="AJ221" t="s">
        <v>53</v>
      </c>
      <c r="AK221" t="s">
        <v>49</v>
      </c>
      <c r="AL221" t="s">
        <v>55</v>
      </c>
      <c r="AM221" s="55">
        <v>8900</v>
      </c>
      <c r="AO221" t="s">
        <v>48</v>
      </c>
      <c r="AP221" t="s">
        <v>89</v>
      </c>
      <c r="AQ221" t="s">
        <v>51</v>
      </c>
      <c r="AR221">
        <v>47</v>
      </c>
    </row>
    <row r="222" spans="31:49" x14ac:dyDescent="0.2">
      <c r="AE222" s="56" t="s">
        <v>48</v>
      </c>
      <c r="AF222" s="56" t="s">
        <v>74</v>
      </c>
      <c r="AG222" s="56" t="s">
        <v>51</v>
      </c>
      <c r="AH222" s="56">
        <v>470</v>
      </c>
      <c r="AJ222" t="s">
        <v>56</v>
      </c>
      <c r="AK222" t="s">
        <v>49</v>
      </c>
      <c r="AL222" t="s">
        <v>99</v>
      </c>
      <c r="AM222">
        <v>60</v>
      </c>
      <c r="AO222" t="s">
        <v>48</v>
      </c>
      <c r="AP222" t="s">
        <v>91</v>
      </c>
      <c r="AQ222" t="s">
        <v>51</v>
      </c>
      <c r="AR222">
        <v>45</v>
      </c>
    </row>
    <row r="223" spans="31:49" x14ac:dyDescent="0.2">
      <c r="AE223" s="53" t="s">
        <v>48</v>
      </c>
      <c r="AF223" s="53" t="s">
        <v>49</v>
      </c>
      <c r="AG223" s="53" t="s">
        <v>51</v>
      </c>
      <c r="AH223" s="54">
        <v>3750</v>
      </c>
      <c r="AJ223" t="s">
        <v>56</v>
      </c>
      <c r="AK223" t="s">
        <v>49</v>
      </c>
      <c r="AL223" t="s">
        <v>57</v>
      </c>
      <c r="AM223">
        <v>550</v>
      </c>
      <c r="AO223" t="s">
        <v>48</v>
      </c>
      <c r="AP223" t="s">
        <v>63</v>
      </c>
      <c r="AQ223" t="s">
        <v>51</v>
      </c>
      <c r="AR223">
        <v>730</v>
      </c>
    </row>
    <row r="224" spans="31:49" x14ac:dyDescent="0.2">
      <c r="AE224" s="56" t="s">
        <v>53</v>
      </c>
      <c r="AF224" s="56" t="s">
        <v>49</v>
      </c>
      <c r="AG224" s="56" t="s">
        <v>54</v>
      </c>
      <c r="AH224" s="56">
        <v>300</v>
      </c>
      <c r="AJ224" t="s">
        <v>48</v>
      </c>
      <c r="AK224" t="s">
        <v>60</v>
      </c>
      <c r="AL224" t="s">
        <v>51</v>
      </c>
      <c r="AM224" s="55">
        <v>1370</v>
      </c>
      <c r="AO224" t="s">
        <v>48</v>
      </c>
      <c r="AP224" t="s">
        <v>101</v>
      </c>
      <c r="AQ224" t="s">
        <v>51</v>
      </c>
      <c r="AR224">
        <v>2</v>
      </c>
    </row>
    <row r="225" spans="31:49" x14ac:dyDescent="0.2">
      <c r="AE225" s="53" t="s">
        <v>53</v>
      </c>
      <c r="AF225" s="53" t="s">
        <v>49</v>
      </c>
      <c r="AG225" s="53" t="s">
        <v>55</v>
      </c>
      <c r="AH225" s="54">
        <v>12600</v>
      </c>
      <c r="AJ225" t="s">
        <v>48</v>
      </c>
      <c r="AK225" t="s">
        <v>61</v>
      </c>
      <c r="AL225" t="s">
        <v>51</v>
      </c>
      <c r="AM225" s="55">
        <v>3630</v>
      </c>
      <c r="AO225" t="s">
        <v>53</v>
      </c>
      <c r="AP225" t="s">
        <v>65</v>
      </c>
      <c r="AQ225" t="s">
        <v>54</v>
      </c>
      <c r="AR225">
        <v>80</v>
      </c>
    </row>
    <row r="226" spans="31:49" x14ac:dyDescent="0.2">
      <c r="AE226" s="56" t="s">
        <v>56</v>
      </c>
      <c r="AF226" s="56" t="s">
        <v>49</v>
      </c>
      <c r="AG226" s="56" t="s">
        <v>99</v>
      </c>
      <c r="AH226" s="57">
        <v>2090</v>
      </c>
      <c r="AJ226" t="s">
        <v>56</v>
      </c>
      <c r="AK226" t="s">
        <v>61</v>
      </c>
      <c r="AL226" t="s">
        <v>122</v>
      </c>
      <c r="AM226" s="55">
        <v>1240</v>
      </c>
      <c r="AO226" t="s">
        <v>53</v>
      </c>
      <c r="AP226" t="s">
        <v>65</v>
      </c>
      <c r="AQ226" t="s">
        <v>55</v>
      </c>
      <c r="AR226" s="55">
        <v>3060</v>
      </c>
      <c r="AS226" s="55"/>
      <c r="AT226" s="55"/>
      <c r="AU226" s="55"/>
      <c r="AV226" s="55"/>
      <c r="AW226" s="55"/>
    </row>
    <row r="227" spans="31:49" x14ac:dyDescent="0.2">
      <c r="AE227" s="53" t="s">
        <v>56</v>
      </c>
      <c r="AF227" s="53" t="s">
        <v>49</v>
      </c>
      <c r="AG227" s="53" t="s">
        <v>57</v>
      </c>
      <c r="AH227" s="53">
        <v>690</v>
      </c>
      <c r="AJ227" t="s">
        <v>48</v>
      </c>
      <c r="AK227" t="s">
        <v>63</v>
      </c>
      <c r="AL227" t="s">
        <v>51</v>
      </c>
      <c r="AM227">
        <v>650</v>
      </c>
      <c r="AO227" t="s">
        <v>56</v>
      </c>
      <c r="AP227" t="s">
        <v>65</v>
      </c>
      <c r="AQ227" t="s">
        <v>57</v>
      </c>
      <c r="AR227">
        <v>80</v>
      </c>
    </row>
    <row r="228" spans="31:49" x14ac:dyDescent="0.2">
      <c r="AE228" s="56" t="s">
        <v>56</v>
      </c>
      <c r="AF228" s="56" t="s">
        <v>49</v>
      </c>
      <c r="AG228" s="56" t="s">
        <v>69</v>
      </c>
      <c r="AH228" s="56">
        <v>310</v>
      </c>
      <c r="AJ228" t="s">
        <v>48</v>
      </c>
      <c r="AK228" t="s">
        <v>65</v>
      </c>
      <c r="AL228" t="s">
        <v>51</v>
      </c>
      <c r="AM228">
        <v>40</v>
      </c>
      <c r="AO228" t="s">
        <v>48</v>
      </c>
      <c r="AP228" t="s">
        <v>111</v>
      </c>
      <c r="AQ228" t="s">
        <v>50</v>
      </c>
      <c r="AR228" s="55">
        <v>1200</v>
      </c>
      <c r="AS228" s="55"/>
      <c r="AT228" s="55"/>
      <c r="AU228" s="55"/>
      <c r="AV228" s="55"/>
      <c r="AW228" s="55"/>
    </row>
    <row r="229" spans="31:49" x14ac:dyDescent="0.2">
      <c r="AE229" s="53" t="s">
        <v>48</v>
      </c>
      <c r="AF229" s="53" t="s">
        <v>82</v>
      </c>
      <c r="AG229" s="53" t="s">
        <v>51</v>
      </c>
      <c r="AH229" s="53">
        <v>33</v>
      </c>
      <c r="AJ229" t="s">
        <v>53</v>
      </c>
      <c r="AK229" t="s">
        <v>65</v>
      </c>
      <c r="AL229" t="s">
        <v>54</v>
      </c>
      <c r="AM229">
        <v>100</v>
      </c>
      <c r="AO229" t="s">
        <v>48</v>
      </c>
      <c r="AP229" t="s">
        <v>92</v>
      </c>
      <c r="AQ229" t="s">
        <v>51</v>
      </c>
      <c r="AR229">
        <v>968</v>
      </c>
    </row>
    <row r="230" spans="31:49" x14ac:dyDescent="0.2">
      <c r="AE230" s="56" t="s">
        <v>48</v>
      </c>
      <c r="AF230" s="56" t="s">
        <v>85</v>
      </c>
      <c r="AG230" s="56" t="s">
        <v>51</v>
      </c>
      <c r="AH230" s="56">
        <v>58</v>
      </c>
      <c r="AJ230" t="s">
        <v>53</v>
      </c>
      <c r="AK230" t="s">
        <v>65</v>
      </c>
      <c r="AL230" t="s">
        <v>55</v>
      </c>
      <c r="AM230" s="55">
        <v>2000</v>
      </c>
      <c r="AO230" t="s">
        <v>48</v>
      </c>
      <c r="AP230" t="s">
        <v>93</v>
      </c>
      <c r="AQ230" t="s">
        <v>51</v>
      </c>
      <c r="AR230">
        <v>21</v>
      </c>
    </row>
    <row r="231" spans="31:49" x14ac:dyDescent="0.2">
      <c r="AE231" s="53" t="s">
        <v>48</v>
      </c>
      <c r="AF231" s="53" t="s">
        <v>84</v>
      </c>
      <c r="AG231" s="53" t="s">
        <v>51</v>
      </c>
      <c r="AH231" s="53">
        <v>20</v>
      </c>
      <c r="AJ231" t="s">
        <v>56</v>
      </c>
      <c r="AK231" t="s">
        <v>68</v>
      </c>
      <c r="AL231" t="s">
        <v>57</v>
      </c>
      <c r="AM231">
        <v>30</v>
      </c>
      <c r="AO231" t="s">
        <v>48</v>
      </c>
      <c r="AP231" t="s">
        <v>96</v>
      </c>
      <c r="AQ231" t="s">
        <v>51</v>
      </c>
      <c r="AR231">
        <v>1</v>
      </c>
    </row>
    <row r="232" spans="31:49" x14ac:dyDescent="0.2">
      <c r="AE232" s="56" t="s">
        <v>48</v>
      </c>
      <c r="AF232" s="56" t="s">
        <v>75</v>
      </c>
      <c r="AG232" s="56" t="s">
        <v>51</v>
      </c>
      <c r="AH232" s="56">
        <v>334</v>
      </c>
      <c r="AJ232" t="s">
        <v>48</v>
      </c>
      <c r="AK232" t="s">
        <v>74</v>
      </c>
      <c r="AL232" t="s">
        <v>51</v>
      </c>
      <c r="AM232">
        <v>740</v>
      </c>
      <c r="AO232" t="s">
        <v>48</v>
      </c>
      <c r="AP232" t="s">
        <v>74</v>
      </c>
      <c r="AQ232" t="s">
        <v>51</v>
      </c>
      <c r="AR232">
        <v>600</v>
      </c>
    </row>
    <row r="233" spans="31:49" x14ac:dyDescent="0.2">
      <c r="AE233" s="53" t="s">
        <v>48</v>
      </c>
      <c r="AF233" s="53" t="s">
        <v>77</v>
      </c>
      <c r="AG233" s="53" t="s">
        <v>51</v>
      </c>
      <c r="AH233" s="53">
        <v>111</v>
      </c>
      <c r="AJ233" t="s">
        <v>53</v>
      </c>
      <c r="AK233" t="s">
        <v>72</v>
      </c>
      <c r="AL233" t="s">
        <v>76</v>
      </c>
      <c r="AM233" s="55">
        <v>6090</v>
      </c>
      <c r="AO233" t="s">
        <v>53</v>
      </c>
      <c r="AP233" t="s">
        <v>72</v>
      </c>
      <c r="AQ233" t="s">
        <v>76</v>
      </c>
      <c r="AR233" s="55">
        <v>3500</v>
      </c>
      <c r="AS233" s="55"/>
      <c r="AT233" s="55"/>
      <c r="AU233" s="55"/>
      <c r="AV233" s="55"/>
      <c r="AW233" s="55"/>
    </row>
    <row r="234" spans="31:49" x14ac:dyDescent="0.2">
      <c r="AE234" s="56" t="s">
        <v>48</v>
      </c>
      <c r="AF234" s="56" t="s">
        <v>60</v>
      </c>
      <c r="AG234" s="56" t="s">
        <v>51</v>
      </c>
      <c r="AH234" s="57">
        <v>1570</v>
      </c>
      <c r="AJ234" t="s">
        <v>53</v>
      </c>
      <c r="AK234" t="s">
        <v>78</v>
      </c>
      <c r="AL234" t="s">
        <v>55</v>
      </c>
      <c r="AM234">
        <v>600</v>
      </c>
      <c r="AO234" t="s">
        <v>53</v>
      </c>
      <c r="AP234" t="s">
        <v>78</v>
      </c>
      <c r="AQ234" t="s">
        <v>55</v>
      </c>
      <c r="AR234">
        <v>220</v>
      </c>
    </row>
    <row r="235" spans="31:49" x14ac:dyDescent="0.2">
      <c r="AE235" s="53" t="s">
        <v>48</v>
      </c>
      <c r="AF235" s="53" t="s">
        <v>61</v>
      </c>
      <c r="AG235" s="53" t="s">
        <v>51</v>
      </c>
      <c r="AH235" s="54">
        <v>3830</v>
      </c>
      <c r="AJ235" t="s">
        <v>48</v>
      </c>
      <c r="AK235" t="s">
        <v>49</v>
      </c>
      <c r="AL235" t="s">
        <v>51</v>
      </c>
      <c r="AM235" s="55">
        <v>2010</v>
      </c>
      <c r="AO235" t="s">
        <v>48</v>
      </c>
      <c r="AP235" t="s">
        <v>49</v>
      </c>
      <c r="AQ235" t="s">
        <v>51</v>
      </c>
      <c r="AR235" s="55">
        <v>3030</v>
      </c>
      <c r="AS235" s="55"/>
      <c r="AT235" s="55"/>
      <c r="AU235" s="55"/>
      <c r="AV235" s="55"/>
      <c r="AW235" s="55"/>
    </row>
    <row r="236" spans="31:49" x14ac:dyDescent="0.2">
      <c r="AE236" s="56" t="s">
        <v>48</v>
      </c>
      <c r="AF236" s="56" t="s">
        <v>87</v>
      </c>
      <c r="AG236" s="56" t="s">
        <v>51</v>
      </c>
      <c r="AH236" s="56">
        <v>12</v>
      </c>
      <c r="AJ236" t="s">
        <v>48</v>
      </c>
      <c r="AK236" t="s">
        <v>49</v>
      </c>
      <c r="AL236" t="s">
        <v>51</v>
      </c>
      <c r="AM236">
        <v>900</v>
      </c>
      <c r="AO236" t="s">
        <v>53</v>
      </c>
      <c r="AP236" t="s">
        <v>49</v>
      </c>
      <c r="AQ236" t="s">
        <v>55</v>
      </c>
      <c r="AR236" s="55">
        <v>9320</v>
      </c>
      <c r="AS236" s="55"/>
      <c r="AT236" s="55"/>
      <c r="AU236" s="55"/>
      <c r="AV236" s="55"/>
      <c r="AW236" s="55"/>
    </row>
    <row r="237" spans="31:49" x14ac:dyDescent="0.2">
      <c r="AE237" s="53" t="s">
        <v>48</v>
      </c>
      <c r="AF237" s="53" t="s">
        <v>89</v>
      </c>
      <c r="AG237" s="53" t="s">
        <v>51</v>
      </c>
      <c r="AH237" s="53">
        <v>10</v>
      </c>
      <c r="AJ237" t="s">
        <v>53</v>
      </c>
      <c r="AK237" t="s">
        <v>49</v>
      </c>
      <c r="AL237" t="s">
        <v>54</v>
      </c>
      <c r="AM237">
        <v>150</v>
      </c>
      <c r="AO237" t="s">
        <v>53</v>
      </c>
      <c r="AP237" t="s">
        <v>49</v>
      </c>
      <c r="AQ237" t="s">
        <v>102</v>
      </c>
      <c r="AR237">
        <v>470</v>
      </c>
    </row>
    <row r="238" spans="31:49" x14ac:dyDescent="0.2">
      <c r="AE238" s="56" t="s">
        <v>48</v>
      </c>
      <c r="AF238" s="56" t="s">
        <v>91</v>
      </c>
      <c r="AG238" s="56" t="s">
        <v>51</v>
      </c>
      <c r="AH238" s="56">
        <v>12</v>
      </c>
      <c r="AJ238" t="s">
        <v>53</v>
      </c>
      <c r="AK238" t="s">
        <v>49</v>
      </c>
      <c r="AL238" t="s">
        <v>55</v>
      </c>
      <c r="AM238" s="55">
        <v>7115</v>
      </c>
      <c r="AO238" t="s">
        <v>53</v>
      </c>
      <c r="AP238" t="s">
        <v>49</v>
      </c>
      <c r="AQ238" t="s">
        <v>102</v>
      </c>
      <c r="AR238">
        <v>430</v>
      </c>
    </row>
    <row r="239" spans="31:49" x14ac:dyDescent="0.2">
      <c r="AE239" s="53" t="s">
        <v>48</v>
      </c>
      <c r="AF239" s="53" t="s">
        <v>63</v>
      </c>
      <c r="AG239" s="53" t="s">
        <v>51</v>
      </c>
      <c r="AH239" s="53">
        <v>430</v>
      </c>
      <c r="AJ239" t="s">
        <v>56</v>
      </c>
      <c r="AK239" t="s">
        <v>49</v>
      </c>
      <c r="AL239" t="s">
        <v>99</v>
      </c>
      <c r="AM239">
        <v>20</v>
      </c>
      <c r="AO239" t="s">
        <v>48</v>
      </c>
      <c r="AP239" t="s">
        <v>66</v>
      </c>
      <c r="AQ239" t="s">
        <v>51</v>
      </c>
      <c r="AR239" s="55">
        <v>1485</v>
      </c>
      <c r="AS239" s="55"/>
      <c r="AT239" s="55"/>
      <c r="AU239" s="55"/>
      <c r="AV239" s="55"/>
      <c r="AW239" s="55"/>
    </row>
    <row r="240" spans="31:49" x14ac:dyDescent="0.2">
      <c r="AE240" s="56" t="s">
        <v>53</v>
      </c>
      <c r="AF240" s="56" t="s">
        <v>65</v>
      </c>
      <c r="AG240" s="56" t="s">
        <v>54</v>
      </c>
      <c r="AH240" s="56">
        <v>190</v>
      </c>
      <c r="AJ240" t="s">
        <v>56</v>
      </c>
      <c r="AK240" t="s">
        <v>49</v>
      </c>
      <c r="AL240" t="s">
        <v>57</v>
      </c>
      <c r="AM240">
        <v>60</v>
      </c>
      <c r="AO240" t="s">
        <v>48</v>
      </c>
      <c r="AP240" t="s">
        <v>67</v>
      </c>
      <c r="AQ240" t="s">
        <v>51</v>
      </c>
      <c r="AR240">
        <v>19</v>
      </c>
    </row>
    <row r="241" spans="31:49" x14ac:dyDescent="0.2">
      <c r="AE241" s="53" t="s">
        <v>53</v>
      </c>
      <c r="AF241" s="53" t="s">
        <v>65</v>
      </c>
      <c r="AG241" s="53" t="s">
        <v>55</v>
      </c>
      <c r="AH241" s="54">
        <v>3950</v>
      </c>
      <c r="AJ241" t="s">
        <v>56</v>
      </c>
      <c r="AK241" t="s">
        <v>49</v>
      </c>
      <c r="AL241" t="s">
        <v>69</v>
      </c>
      <c r="AM241">
        <v>330</v>
      </c>
      <c r="AO241" t="s">
        <v>48</v>
      </c>
      <c r="AP241" t="s">
        <v>75</v>
      </c>
      <c r="AQ241" t="s">
        <v>51</v>
      </c>
      <c r="AR241">
        <v>15</v>
      </c>
    </row>
    <row r="242" spans="31:49" x14ac:dyDescent="0.2">
      <c r="AE242" s="56" t="s">
        <v>56</v>
      </c>
      <c r="AF242" s="56" t="s">
        <v>65</v>
      </c>
      <c r="AG242" s="56" t="s">
        <v>99</v>
      </c>
      <c r="AH242" s="56">
        <v>120</v>
      </c>
      <c r="AJ242" t="s">
        <v>48</v>
      </c>
      <c r="AK242" t="s">
        <v>82</v>
      </c>
      <c r="AL242" t="s">
        <v>51</v>
      </c>
      <c r="AM242">
        <v>10</v>
      </c>
      <c r="AO242" t="s">
        <v>48</v>
      </c>
      <c r="AP242" t="s">
        <v>77</v>
      </c>
      <c r="AQ242" t="s">
        <v>51</v>
      </c>
      <c r="AR242" s="55">
        <v>3292</v>
      </c>
      <c r="AS242" s="55"/>
      <c r="AT242" s="55"/>
      <c r="AU242" s="55"/>
      <c r="AV242" s="55"/>
      <c r="AW242" s="55"/>
    </row>
    <row r="243" spans="31:49" x14ac:dyDescent="0.2">
      <c r="AE243" s="53" t="s">
        <v>56</v>
      </c>
      <c r="AF243" s="53" t="s">
        <v>65</v>
      </c>
      <c r="AG243" s="53" t="s">
        <v>57</v>
      </c>
      <c r="AH243" s="53">
        <v>80</v>
      </c>
      <c r="AJ243" t="s">
        <v>48</v>
      </c>
      <c r="AK243" t="s">
        <v>85</v>
      </c>
      <c r="AL243" t="s">
        <v>51</v>
      </c>
      <c r="AM243">
        <v>1</v>
      </c>
      <c r="AO243" t="s">
        <v>48</v>
      </c>
      <c r="AP243" t="s">
        <v>60</v>
      </c>
      <c r="AQ243" t="s">
        <v>51</v>
      </c>
      <c r="AR243" s="55">
        <v>2880</v>
      </c>
      <c r="AS243" s="55"/>
      <c r="AT243" s="55"/>
      <c r="AU243" s="55"/>
      <c r="AV243" s="55"/>
      <c r="AW243" s="55"/>
    </row>
    <row r="244" spans="31:49" x14ac:dyDescent="0.2">
      <c r="AE244" s="56" t="s">
        <v>56</v>
      </c>
      <c r="AF244" s="56" t="s">
        <v>65</v>
      </c>
      <c r="AG244" s="56" t="s">
        <v>69</v>
      </c>
      <c r="AH244" s="56">
        <v>240</v>
      </c>
      <c r="AJ244" t="s">
        <v>48</v>
      </c>
      <c r="AK244" t="s">
        <v>83</v>
      </c>
      <c r="AL244" t="s">
        <v>51</v>
      </c>
      <c r="AM244">
        <v>8</v>
      </c>
      <c r="AO244" t="s">
        <v>48</v>
      </c>
      <c r="AP244" t="s">
        <v>80</v>
      </c>
      <c r="AQ244" t="s">
        <v>51</v>
      </c>
      <c r="AR244" s="55">
        <v>5370</v>
      </c>
      <c r="AS244" s="55"/>
      <c r="AT244" s="55"/>
      <c r="AU244" s="55"/>
      <c r="AV244" s="55"/>
      <c r="AW244" s="55"/>
    </row>
    <row r="245" spans="31:49" x14ac:dyDescent="0.2">
      <c r="AE245" s="53" t="s">
        <v>48</v>
      </c>
      <c r="AF245" s="53" t="s">
        <v>93</v>
      </c>
      <c r="AG245" s="53" t="s">
        <v>51</v>
      </c>
      <c r="AH245" s="53">
        <v>2</v>
      </c>
      <c r="AJ245" t="s">
        <v>48</v>
      </c>
      <c r="AK245" t="s">
        <v>67</v>
      </c>
      <c r="AL245" t="s">
        <v>51</v>
      </c>
      <c r="AM245">
        <v>367</v>
      </c>
      <c r="AO245" t="s">
        <v>48</v>
      </c>
      <c r="AP245" t="s">
        <v>61</v>
      </c>
      <c r="AQ245" t="s">
        <v>104</v>
      </c>
      <c r="AR245" s="55">
        <v>1720</v>
      </c>
      <c r="AS245" s="55"/>
      <c r="AT245" s="55"/>
      <c r="AU245" s="55"/>
      <c r="AV245" s="55"/>
      <c r="AW245" s="55"/>
    </row>
    <row r="246" spans="31:49" x14ac:dyDescent="0.2">
      <c r="AE246" s="56" t="s">
        <v>48</v>
      </c>
      <c r="AF246" s="56" t="s">
        <v>114</v>
      </c>
      <c r="AG246" s="56" t="s">
        <v>51</v>
      </c>
      <c r="AH246" s="56">
        <v>2</v>
      </c>
      <c r="AJ246" t="s">
        <v>48</v>
      </c>
      <c r="AK246" t="s">
        <v>70</v>
      </c>
      <c r="AL246" t="s">
        <v>51</v>
      </c>
      <c r="AM246">
        <v>4</v>
      </c>
      <c r="AO246" t="s">
        <v>48</v>
      </c>
      <c r="AP246" t="s">
        <v>61</v>
      </c>
      <c r="AQ246" t="s">
        <v>50</v>
      </c>
      <c r="AR246" s="55">
        <v>4460</v>
      </c>
      <c r="AS246" s="55"/>
      <c r="AT246" s="55"/>
      <c r="AU246" s="55"/>
      <c r="AV246" s="55"/>
      <c r="AW246" s="55"/>
    </row>
    <row r="247" spans="31:49" x14ac:dyDescent="0.2">
      <c r="AE247" s="53" t="s">
        <v>48</v>
      </c>
      <c r="AF247" s="53" t="s">
        <v>78</v>
      </c>
      <c r="AG247" s="53" t="s">
        <v>51</v>
      </c>
      <c r="AH247" s="53">
        <v>520</v>
      </c>
      <c r="AJ247" t="s">
        <v>48</v>
      </c>
      <c r="AK247" t="s">
        <v>84</v>
      </c>
      <c r="AL247" t="s">
        <v>51</v>
      </c>
      <c r="AM247">
        <v>10</v>
      </c>
      <c r="AO247" t="s">
        <v>48</v>
      </c>
      <c r="AP247" t="s">
        <v>61</v>
      </c>
      <c r="AQ247" t="s">
        <v>51</v>
      </c>
      <c r="AR247" s="55">
        <v>10170</v>
      </c>
      <c r="AS247" s="55"/>
      <c r="AT247" s="55"/>
      <c r="AU247" s="55"/>
      <c r="AV247" s="55"/>
      <c r="AW247" s="55"/>
    </row>
    <row r="248" spans="31:49" x14ac:dyDescent="0.2">
      <c r="AE248" s="56" t="s">
        <v>53</v>
      </c>
      <c r="AF248" s="56" t="s">
        <v>78</v>
      </c>
      <c r="AG248" s="56" t="s">
        <v>55</v>
      </c>
      <c r="AH248" s="57">
        <v>1310</v>
      </c>
      <c r="AJ248" t="s">
        <v>48</v>
      </c>
      <c r="AK248" t="s">
        <v>75</v>
      </c>
      <c r="AL248" t="s">
        <v>51</v>
      </c>
      <c r="AM248">
        <v>506</v>
      </c>
      <c r="AO248" t="s">
        <v>48</v>
      </c>
      <c r="AP248" t="s">
        <v>63</v>
      </c>
      <c r="AQ248" t="s">
        <v>51</v>
      </c>
      <c r="AR248">
        <v>460</v>
      </c>
    </row>
    <row r="249" spans="31:49" x14ac:dyDescent="0.2">
      <c r="AE249" s="53" t="s">
        <v>48</v>
      </c>
      <c r="AF249" s="53" t="s">
        <v>79</v>
      </c>
      <c r="AG249" s="53" t="s">
        <v>51</v>
      </c>
      <c r="AH249" s="54">
        <v>2120</v>
      </c>
      <c r="AJ249" t="s">
        <v>48</v>
      </c>
      <c r="AK249" t="s">
        <v>77</v>
      </c>
      <c r="AL249" t="s">
        <v>51</v>
      </c>
      <c r="AM249">
        <v>25</v>
      </c>
      <c r="AO249" t="s">
        <v>53</v>
      </c>
      <c r="AP249" t="s">
        <v>65</v>
      </c>
      <c r="AQ249" t="s">
        <v>55</v>
      </c>
      <c r="AR249" s="55">
        <v>1540</v>
      </c>
      <c r="AS249" s="55"/>
      <c r="AT249" s="55"/>
      <c r="AU249" s="55"/>
      <c r="AV249" s="55"/>
      <c r="AW249" s="55"/>
    </row>
    <row r="250" spans="31:49" x14ac:dyDescent="0.2">
      <c r="AE250" s="56" t="s">
        <v>48</v>
      </c>
      <c r="AF250" s="56" t="s">
        <v>49</v>
      </c>
      <c r="AG250" s="56" t="s">
        <v>51</v>
      </c>
      <c r="AH250" s="57">
        <v>3260</v>
      </c>
      <c r="AJ250" t="s">
        <v>48</v>
      </c>
      <c r="AK250" t="s">
        <v>60</v>
      </c>
      <c r="AL250" t="s">
        <v>51</v>
      </c>
      <c r="AM250" s="55">
        <v>3950</v>
      </c>
      <c r="AO250" t="s">
        <v>56</v>
      </c>
      <c r="AP250" t="s">
        <v>65</v>
      </c>
      <c r="AQ250" t="s">
        <v>69</v>
      </c>
      <c r="AR250">
        <v>120</v>
      </c>
    </row>
    <row r="251" spans="31:49" x14ac:dyDescent="0.2">
      <c r="AE251" s="53" t="s">
        <v>53</v>
      </c>
      <c r="AF251" s="53" t="s">
        <v>49</v>
      </c>
      <c r="AG251" s="53" t="s">
        <v>54</v>
      </c>
      <c r="AH251" s="53">
        <v>360</v>
      </c>
      <c r="AJ251" t="s">
        <v>48</v>
      </c>
      <c r="AK251" t="s">
        <v>80</v>
      </c>
      <c r="AL251" t="s">
        <v>51</v>
      </c>
      <c r="AM251" s="55">
        <v>5130</v>
      </c>
      <c r="AO251" t="s">
        <v>48</v>
      </c>
      <c r="AP251" t="s">
        <v>74</v>
      </c>
      <c r="AQ251" t="s">
        <v>51</v>
      </c>
      <c r="AR251">
        <v>620</v>
      </c>
    </row>
    <row r="252" spans="31:49" x14ac:dyDescent="0.2">
      <c r="AE252" s="56" t="s">
        <v>53</v>
      </c>
      <c r="AF252" s="56" t="s">
        <v>49</v>
      </c>
      <c r="AG252" s="56" t="s">
        <v>55</v>
      </c>
      <c r="AH252" s="57">
        <v>5820</v>
      </c>
      <c r="AJ252" t="s">
        <v>48</v>
      </c>
      <c r="AK252" t="s">
        <v>61</v>
      </c>
      <c r="AL252" t="s">
        <v>51</v>
      </c>
      <c r="AM252" s="55">
        <v>4980</v>
      </c>
      <c r="AO252" t="s">
        <v>53</v>
      </c>
      <c r="AP252" t="s">
        <v>72</v>
      </c>
      <c r="AQ252" t="s">
        <v>76</v>
      </c>
      <c r="AR252" s="55">
        <v>5990</v>
      </c>
      <c r="AS252" s="55"/>
      <c r="AT252" s="55"/>
      <c r="AU252" s="55"/>
      <c r="AV252" s="55"/>
      <c r="AW252" s="55"/>
    </row>
    <row r="253" spans="31:49" x14ac:dyDescent="0.2">
      <c r="AE253" s="53" t="s">
        <v>56</v>
      </c>
      <c r="AF253" s="53" t="s">
        <v>49</v>
      </c>
      <c r="AG253" s="53" t="s">
        <v>99</v>
      </c>
      <c r="AH253" s="53">
        <v>580</v>
      </c>
      <c r="AJ253" t="s">
        <v>48</v>
      </c>
      <c r="AK253" t="s">
        <v>87</v>
      </c>
      <c r="AL253" t="s">
        <v>51</v>
      </c>
      <c r="AM253">
        <v>26</v>
      </c>
      <c r="AO253" t="s">
        <v>53</v>
      </c>
      <c r="AP253" t="s">
        <v>78</v>
      </c>
      <c r="AQ253" t="s">
        <v>55</v>
      </c>
      <c r="AR253" s="55">
        <v>1140</v>
      </c>
      <c r="AS253" s="55"/>
      <c r="AT253" s="55"/>
      <c r="AU253" s="55"/>
      <c r="AV253" s="55"/>
      <c r="AW253" s="55"/>
    </row>
    <row r="254" spans="31:49" x14ac:dyDescent="0.2">
      <c r="AE254" s="56" t="s">
        <v>56</v>
      </c>
      <c r="AF254" s="56" t="s">
        <v>49</v>
      </c>
      <c r="AG254" s="56" t="s">
        <v>57</v>
      </c>
      <c r="AH254" s="56">
        <v>500</v>
      </c>
      <c r="AJ254" t="s">
        <v>48</v>
      </c>
      <c r="AK254" t="s">
        <v>89</v>
      </c>
      <c r="AL254" t="s">
        <v>51</v>
      </c>
      <c r="AM254">
        <v>29</v>
      </c>
      <c r="AO254" t="s">
        <v>48</v>
      </c>
      <c r="AP254" t="s">
        <v>79</v>
      </c>
      <c r="AQ254" t="s">
        <v>51</v>
      </c>
      <c r="AR254" s="55">
        <v>3050</v>
      </c>
      <c r="AS254" s="55"/>
      <c r="AT254" s="55"/>
      <c r="AU254" s="55"/>
      <c r="AV254" s="55"/>
      <c r="AW254" s="55"/>
    </row>
    <row r="255" spans="31:49" x14ac:dyDescent="0.2">
      <c r="AE255" s="53" t="s">
        <v>48</v>
      </c>
      <c r="AF255" s="53" t="s">
        <v>49</v>
      </c>
      <c r="AG255" s="53" t="s">
        <v>51</v>
      </c>
      <c r="AH255" s="53">
        <v>-45.5</v>
      </c>
      <c r="AJ255" t="s">
        <v>48</v>
      </c>
      <c r="AK255" t="s">
        <v>91</v>
      </c>
      <c r="AL255" t="s">
        <v>51</v>
      </c>
      <c r="AM255">
        <v>26</v>
      </c>
      <c r="AO255" t="s">
        <v>48</v>
      </c>
      <c r="AP255" t="s">
        <v>49</v>
      </c>
      <c r="AQ255" t="s">
        <v>51</v>
      </c>
      <c r="AR255">
        <v>560</v>
      </c>
    </row>
    <row r="256" spans="31:49" x14ac:dyDescent="0.2">
      <c r="AE256" s="56" t="s">
        <v>48</v>
      </c>
      <c r="AF256" s="56" t="s">
        <v>82</v>
      </c>
      <c r="AG256" s="56" t="s">
        <v>51</v>
      </c>
      <c r="AH256" s="56">
        <v>92</v>
      </c>
      <c r="AJ256" t="s">
        <v>48</v>
      </c>
      <c r="AK256" t="s">
        <v>101</v>
      </c>
      <c r="AL256" t="s">
        <v>51</v>
      </c>
      <c r="AM256">
        <v>36</v>
      </c>
      <c r="AO256" t="s">
        <v>53</v>
      </c>
      <c r="AP256" t="s">
        <v>49</v>
      </c>
      <c r="AQ256" t="s">
        <v>54</v>
      </c>
      <c r="AR256">
        <v>240</v>
      </c>
    </row>
    <row r="257" spans="31:49" x14ac:dyDescent="0.2">
      <c r="AE257" s="53" t="s">
        <v>48</v>
      </c>
      <c r="AF257" s="53" t="s">
        <v>83</v>
      </c>
      <c r="AG257" s="53" t="s">
        <v>51</v>
      </c>
      <c r="AH257" s="53">
        <v>29</v>
      </c>
      <c r="AJ257" t="s">
        <v>53</v>
      </c>
      <c r="AK257" t="s">
        <v>65</v>
      </c>
      <c r="AL257" t="s">
        <v>54</v>
      </c>
      <c r="AM257">
        <v>90</v>
      </c>
      <c r="AO257" t="s">
        <v>53</v>
      </c>
      <c r="AP257" t="s">
        <v>49</v>
      </c>
      <c r="AQ257" t="s">
        <v>55</v>
      </c>
      <c r="AR257" s="55">
        <v>6890</v>
      </c>
      <c r="AS257" s="55"/>
      <c r="AT257" s="55"/>
      <c r="AU257" s="55"/>
      <c r="AV257" s="55"/>
      <c r="AW257" s="55"/>
    </row>
    <row r="258" spans="31:49" x14ac:dyDescent="0.2">
      <c r="AE258" s="56" t="s">
        <v>48</v>
      </c>
      <c r="AF258" s="56" t="s">
        <v>67</v>
      </c>
      <c r="AG258" s="56" t="s">
        <v>51</v>
      </c>
      <c r="AH258" s="56">
        <v>661</v>
      </c>
      <c r="AJ258" t="s">
        <v>53</v>
      </c>
      <c r="AK258" t="s">
        <v>65</v>
      </c>
      <c r="AL258" t="s">
        <v>54</v>
      </c>
      <c r="AM258">
        <v>150</v>
      </c>
      <c r="AO258" t="s">
        <v>56</v>
      </c>
      <c r="AP258" t="s">
        <v>49</v>
      </c>
      <c r="AQ258" t="s">
        <v>69</v>
      </c>
      <c r="AR258">
        <v>160</v>
      </c>
    </row>
    <row r="259" spans="31:49" x14ac:dyDescent="0.2">
      <c r="AE259" s="53" t="s">
        <v>48</v>
      </c>
      <c r="AF259" s="53" t="s">
        <v>70</v>
      </c>
      <c r="AG259" s="53" t="s">
        <v>51</v>
      </c>
      <c r="AH259" s="53">
        <v>70</v>
      </c>
      <c r="AJ259" t="s">
        <v>53</v>
      </c>
      <c r="AK259" t="s">
        <v>65</v>
      </c>
      <c r="AL259" t="s">
        <v>55</v>
      </c>
      <c r="AM259" s="55">
        <v>1600</v>
      </c>
      <c r="AO259" t="s">
        <v>53</v>
      </c>
      <c r="AP259" t="s">
        <v>49</v>
      </c>
      <c r="AQ259" t="s">
        <v>102</v>
      </c>
      <c r="AR259" s="55">
        <v>1070</v>
      </c>
      <c r="AS259" s="55"/>
      <c r="AT259" s="55"/>
      <c r="AU259" s="55"/>
      <c r="AV259" s="55"/>
      <c r="AW259" s="55"/>
    </row>
    <row r="260" spans="31:49" x14ac:dyDescent="0.2">
      <c r="AE260" s="56" t="s">
        <v>48</v>
      </c>
      <c r="AF260" s="56" t="s">
        <v>84</v>
      </c>
      <c r="AG260" s="56" t="s">
        <v>51</v>
      </c>
      <c r="AH260" s="56">
        <v>19</v>
      </c>
      <c r="AJ260" t="s">
        <v>56</v>
      </c>
      <c r="AK260" t="s">
        <v>65</v>
      </c>
      <c r="AL260" t="s">
        <v>99</v>
      </c>
      <c r="AM260">
        <v>20</v>
      </c>
      <c r="AO260" t="s">
        <v>53</v>
      </c>
      <c r="AP260" t="s">
        <v>49</v>
      </c>
      <c r="AQ260" t="s">
        <v>102</v>
      </c>
      <c r="AR260">
        <v>310</v>
      </c>
    </row>
    <row r="261" spans="31:49" x14ac:dyDescent="0.2">
      <c r="AE261" s="53" t="s">
        <v>48</v>
      </c>
      <c r="AF261" s="53" t="s">
        <v>75</v>
      </c>
      <c r="AG261" s="53" t="s">
        <v>51</v>
      </c>
      <c r="AH261" s="53">
        <v>551</v>
      </c>
      <c r="AJ261" t="s">
        <v>56</v>
      </c>
      <c r="AK261" t="s">
        <v>65</v>
      </c>
      <c r="AL261" t="s">
        <v>57</v>
      </c>
      <c r="AM261">
        <v>50</v>
      </c>
      <c r="AO261" t="s">
        <v>48</v>
      </c>
      <c r="AP261" t="s">
        <v>82</v>
      </c>
      <c r="AQ261" t="s">
        <v>51</v>
      </c>
      <c r="AR261">
        <v>95</v>
      </c>
    </row>
    <row r="262" spans="31:49" x14ac:dyDescent="0.2">
      <c r="AE262" s="56" t="s">
        <v>48</v>
      </c>
      <c r="AF262" s="56" t="s">
        <v>77</v>
      </c>
      <c r="AG262" s="56" t="s">
        <v>51</v>
      </c>
      <c r="AH262" s="56">
        <v>26</v>
      </c>
      <c r="AJ262" t="s">
        <v>48</v>
      </c>
      <c r="AK262" t="s">
        <v>92</v>
      </c>
      <c r="AL262" t="s">
        <v>51</v>
      </c>
      <c r="AM262">
        <v>531</v>
      </c>
      <c r="AO262" t="s">
        <v>48</v>
      </c>
      <c r="AP262" t="s">
        <v>85</v>
      </c>
      <c r="AQ262" t="s">
        <v>51</v>
      </c>
      <c r="AR262">
        <v>65</v>
      </c>
    </row>
    <row r="263" spans="31:49" x14ac:dyDescent="0.2">
      <c r="AE263" s="53" t="s">
        <v>48</v>
      </c>
      <c r="AF263" s="53" t="s">
        <v>61</v>
      </c>
      <c r="AG263" s="53" t="s">
        <v>51</v>
      </c>
      <c r="AH263" s="54">
        <v>4080</v>
      </c>
      <c r="AJ263" t="s">
        <v>48</v>
      </c>
      <c r="AK263" t="s">
        <v>97</v>
      </c>
      <c r="AL263" t="s">
        <v>51</v>
      </c>
      <c r="AM263">
        <v>2</v>
      </c>
      <c r="AO263" t="s">
        <v>48</v>
      </c>
      <c r="AP263" t="s">
        <v>83</v>
      </c>
      <c r="AQ263" t="s">
        <v>51</v>
      </c>
      <c r="AR263">
        <v>24</v>
      </c>
    </row>
    <row r="264" spans="31:49" x14ac:dyDescent="0.2">
      <c r="AE264" s="56" t="s">
        <v>48</v>
      </c>
      <c r="AF264" s="56" t="s">
        <v>86</v>
      </c>
      <c r="AG264" s="56" t="s">
        <v>51</v>
      </c>
      <c r="AH264" s="56">
        <v>1</v>
      </c>
      <c r="AJ264" t="s">
        <v>53</v>
      </c>
      <c r="AK264" t="s">
        <v>72</v>
      </c>
      <c r="AL264" t="s">
        <v>76</v>
      </c>
      <c r="AM264" s="55">
        <v>6670</v>
      </c>
      <c r="AO264" t="s">
        <v>48</v>
      </c>
      <c r="AP264" t="s">
        <v>118</v>
      </c>
      <c r="AQ264" t="s">
        <v>51</v>
      </c>
      <c r="AR264">
        <v>3</v>
      </c>
    </row>
    <row r="265" spans="31:49" x14ac:dyDescent="0.2">
      <c r="AE265" s="53" t="s">
        <v>48</v>
      </c>
      <c r="AF265" s="53" t="s">
        <v>108</v>
      </c>
      <c r="AG265" s="53" t="s">
        <v>51</v>
      </c>
      <c r="AH265" s="53">
        <v>2</v>
      </c>
      <c r="AJ265" t="s">
        <v>48</v>
      </c>
      <c r="AK265" t="s">
        <v>49</v>
      </c>
      <c r="AL265" t="s">
        <v>51</v>
      </c>
      <c r="AM265" s="55">
        <v>1920</v>
      </c>
      <c r="AO265" t="s">
        <v>48</v>
      </c>
      <c r="AP265" t="s">
        <v>67</v>
      </c>
      <c r="AQ265" t="s">
        <v>51</v>
      </c>
      <c r="AR265">
        <v>283</v>
      </c>
    </row>
    <row r="266" spans="31:49" x14ac:dyDescent="0.2">
      <c r="AE266" s="56" t="s">
        <v>48</v>
      </c>
      <c r="AF266" s="56" t="s">
        <v>87</v>
      </c>
      <c r="AG266" s="56" t="s">
        <v>51</v>
      </c>
      <c r="AH266" s="56">
        <v>44</v>
      </c>
      <c r="AJ266" t="s">
        <v>53</v>
      </c>
      <c r="AK266" t="s">
        <v>49</v>
      </c>
      <c r="AL266" t="s">
        <v>54</v>
      </c>
      <c r="AM266">
        <v>540</v>
      </c>
      <c r="AO266" t="s">
        <v>48</v>
      </c>
      <c r="AP266" t="s">
        <v>70</v>
      </c>
      <c r="AQ266" t="s">
        <v>51</v>
      </c>
      <c r="AR266">
        <v>238</v>
      </c>
    </row>
    <row r="267" spans="31:49" x14ac:dyDescent="0.2">
      <c r="AE267" s="53" t="s">
        <v>48</v>
      </c>
      <c r="AF267" s="53" t="s">
        <v>89</v>
      </c>
      <c r="AG267" s="53" t="s">
        <v>51</v>
      </c>
      <c r="AH267" s="53">
        <v>9</v>
      </c>
      <c r="AJ267" t="s">
        <v>53</v>
      </c>
      <c r="AK267" t="s">
        <v>49</v>
      </c>
      <c r="AL267" t="s">
        <v>55</v>
      </c>
      <c r="AM267" s="55">
        <v>9710</v>
      </c>
      <c r="AO267" t="s">
        <v>48</v>
      </c>
      <c r="AP267" t="s">
        <v>84</v>
      </c>
      <c r="AQ267" t="s">
        <v>51</v>
      </c>
      <c r="AR267">
        <v>10</v>
      </c>
    </row>
    <row r="268" spans="31:49" x14ac:dyDescent="0.2">
      <c r="AE268" s="56" t="s">
        <v>48</v>
      </c>
      <c r="AF268" s="56" t="s">
        <v>91</v>
      </c>
      <c r="AG268" s="56" t="s">
        <v>51</v>
      </c>
      <c r="AH268" s="56">
        <v>54</v>
      </c>
      <c r="AJ268" t="s">
        <v>48</v>
      </c>
      <c r="AK268" t="s">
        <v>60</v>
      </c>
      <c r="AL268" t="s">
        <v>51</v>
      </c>
      <c r="AM268" s="55">
        <v>2490</v>
      </c>
      <c r="AO268" t="s">
        <v>48</v>
      </c>
      <c r="AP268" t="s">
        <v>75</v>
      </c>
      <c r="AQ268" t="s">
        <v>51</v>
      </c>
      <c r="AR268">
        <v>438</v>
      </c>
    </row>
    <row r="269" spans="31:49" x14ac:dyDescent="0.2">
      <c r="AE269" s="53" t="s">
        <v>48</v>
      </c>
      <c r="AF269" s="53" t="s">
        <v>63</v>
      </c>
      <c r="AG269" s="53" t="s">
        <v>51</v>
      </c>
      <c r="AH269" s="53">
        <v>640</v>
      </c>
      <c r="AJ269" t="s">
        <v>48</v>
      </c>
      <c r="AK269" t="s">
        <v>65</v>
      </c>
      <c r="AL269" t="s">
        <v>51</v>
      </c>
      <c r="AM269">
        <v>200</v>
      </c>
      <c r="AO269" t="s">
        <v>48</v>
      </c>
      <c r="AP269" t="s">
        <v>77</v>
      </c>
      <c r="AQ269" t="s">
        <v>51</v>
      </c>
      <c r="AR269">
        <v>369</v>
      </c>
    </row>
    <row r="270" spans="31:49" x14ac:dyDescent="0.2">
      <c r="AE270" s="56" t="s">
        <v>48</v>
      </c>
      <c r="AF270" s="56" t="s">
        <v>101</v>
      </c>
      <c r="AG270" s="56" t="s">
        <v>51</v>
      </c>
      <c r="AH270" s="56">
        <v>665</v>
      </c>
      <c r="AJ270" t="s">
        <v>53</v>
      </c>
      <c r="AK270" t="s">
        <v>65</v>
      </c>
      <c r="AL270" t="s">
        <v>54</v>
      </c>
      <c r="AM270">
        <v>110</v>
      </c>
      <c r="AO270" t="s">
        <v>48</v>
      </c>
      <c r="AP270" t="s">
        <v>61</v>
      </c>
      <c r="AQ270" t="s">
        <v>104</v>
      </c>
      <c r="AR270" s="55">
        <v>1120</v>
      </c>
      <c r="AS270" s="55"/>
      <c r="AT270" s="55"/>
      <c r="AU270" s="55"/>
      <c r="AV270" s="55"/>
      <c r="AW270" s="55"/>
    </row>
    <row r="271" spans="31:49" x14ac:dyDescent="0.2">
      <c r="AE271" s="53" t="s">
        <v>48</v>
      </c>
      <c r="AF271" s="53" t="s">
        <v>65</v>
      </c>
      <c r="AG271" s="53" t="s">
        <v>51</v>
      </c>
      <c r="AH271" s="53">
        <v>190</v>
      </c>
      <c r="AJ271" t="s">
        <v>53</v>
      </c>
      <c r="AK271" t="s">
        <v>65</v>
      </c>
      <c r="AL271" t="s">
        <v>55</v>
      </c>
      <c r="AM271" s="55">
        <v>1500</v>
      </c>
      <c r="AO271" t="s">
        <v>48</v>
      </c>
      <c r="AP271" t="s">
        <v>100</v>
      </c>
      <c r="AQ271" t="s">
        <v>51</v>
      </c>
      <c r="AR271">
        <v>2</v>
      </c>
    </row>
    <row r="272" spans="31:49" x14ac:dyDescent="0.2">
      <c r="AE272" s="56" t="s">
        <v>53</v>
      </c>
      <c r="AF272" s="56" t="s">
        <v>65</v>
      </c>
      <c r="AG272" s="56" t="s">
        <v>54</v>
      </c>
      <c r="AH272" s="56">
        <v>340</v>
      </c>
      <c r="AJ272" t="s">
        <v>53</v>
      </c>
      <c r="AK272" t="s">
        <v>78</v>
      </c>
      <c r="AL272" t="s">
        <v>55</v>
      </c>
      <c r="AM272" s="55">
        <v>1220</v>
      </c>
      <c r="AO272" t="s">
        <v>48</v>
      </c>
      <c r="AP272" t="s">
        <v>112</v>
      </c>
      <c r="AQ272" t="s">
        <v>110</v>
      </c>
      <c r="AR272">
        <v>730</v>
      </c>
    </row>
    <row r="273" spans="31:49" x14ac:dyDescent="0.2">
      <c r="AE273" s="53" t="s">
        <v>56</v>
      </c>
      <c r="AF273" s="53" t="s">
        <v>65</v>
      </c>
      <c r="AG273" s="53" t="s">
        <v>99</v>
      </c>
      <c r="AH273" s="53">
        <v>440</v>
      </c>
      <c r="AM273" s="55">
        <f>SUBTOTAL(109,Table2[Magn])</f>
        <v>370187.5</v>
      </c>
      <c r="AO273" t="s">
        <v>48</v>
      </c>
      <c r="AP273" t="s">
        <v>108</v>
      </c>
      <c r="AQ273" t="s">
        <v>51</v>
      </c>
      <c r="AR273">
        <v>5</v>
      </c>
    </row>
    <row r="274" spans="31:49" x14ac:dyDescent="0.2">
      <c r="AE274" s="56" t="s">
        <v>56</v>
      </c>
      <c r="AF274" s="56" t="s">
        <v>68</v>
      </c>
      <c r="AG274" s="56" t="s">
        <v>57</v>
      </c>
      <c r="AH274" s="56">
        <v>300</v>
      </c>
      <c r="AO274" t="s">
        <v>48</v>
      </c>
      <c r="AP274" t="s">
        <v>87</v>
      </c>
      <c r="AQ274" t="s">
        <v>51</v>
      </c>
      <c r="AR274">
        <v>101</v>
      </c>
    </row>
    <row r="275" spans="31:49" x14ac:dyDescent="0.2">
      <c r="AE275" s="53" t="s">
        <v>48</v>
      </c>
      <c r="AF275" s="53" t="s">
        <v>92</v>
      </c>
      <c r="AG275" s="53" t="s">
        <v>51</v>
      </c>
      <c r="AH275" s="53">
        <v>892</v>
      </c>
      <c r="AO275" t="s">
        <v>48</v>
      </c>
      <c r="AP275" t="s">
        <v>89</v>
      </c>
      <c r="AQ275" t="s">
        <v>51</v>
      </c>
      <c r="AR275">
        <v>30</v>
      </c>
    </row>
    <row r="276" spans="31:49" x14ac:dyDescent="0.2">
      <c r="AE276" s="56" t="s">
        <v>48</v>
      </c>
      <c r="AF276" s="56" t="s">
        <v>93</v>
      </c>
      <c r="AG276" s="56" t="s">
        <v>51</v>
      </c>
      <c r="AH276" s="56">
        <v>36</v>
      </c>
      <c r="AO276" t="s">
        <v>48</v>
      </c>
      <c r="AP276" t="s">
        <v>91</v>
      </c>
      <c r="AQ276" t="s">
        <v>51</v>
      </c>
      <c r="AR276">
        <v>79</v>
      </c>
    </row>
    <row r="277" spans="31:49" x14ac:dyDescent="0.2">
      <c r="AE277" s="53" t="s">
        <v>48</v>
      </c>
      <c r="AF277" s="53" t="s">
        <v>94</v>
      </c>
      <c r="AG277" s="53" t="s">
        <v>51</v>
      </c>
      <c r="AH277" s="53">
        <v>1</v>
      </c>
      <c r="AO277" t="s">
        <v>48</v>
      </c>
      <c r="AP277" t="s">
        <v>101</v>
      </c>
      <c r="AQ277" t="s">
        <v>51</v>
      </c>
      <c r="AR277">
        <v>2</v>
      </c>
    </row>
    <row r="278" spans="31:49" x14ac:dyDescent="0.2">
      <c r="AE278" s="56" t="s">
        <v>48</v>
      </c>
      <c r="AF278" s="56" t="s">
        <v>114</v>
      </c>
      <c r="AG278" s="56" t="s">
        <v>51</v>
      </c>
      <c r="AH278" s="56">
        <v>7</v>
      </c>
      <c r="AO278" t="s">
        <v>53</v>
      </c>
      <c r="AP278" t="s">
        <v>65</v>
      </c>
      <c r="AQ278" t="s">
        <v>54</v>
      </c>
      <c r="AR278">
        <v>330</v>
      </c>
    </row>
    <row r="279" spans="31:49" x14ac:dyDescent="0.2">
      <c r="AE279" s="53" t="s">
        <v>71</v>
      </c>
      <c r="AF279" s="53" t="s">
        <v>72</v>
      </c>
      <c r="AG279" s="53" t="s">
        <v>73</v>
      </c>
      <c r="AH279" s="54">
        <v>1600</v>
      </c>
      <c r="AO279" t="s">
        <v>53</v>
      </c>
      <c r="AP279" t="s">
        <v>65</v>
      </c>
      <c r="AQ279" t="s">
        <v>55</v>
      </c>
      <c r="AR279" s="55">
        <v>1220</v>
      </c>
      <c r="AS279" s="55"/>
      <c r="AT279" s="55"/>
      <c r="AU279" s="55"/>
      <c r="AV279" s="55"/>
      <c r="AW279" s="55"/>
    </row>
    <row r="280" spans="31:49" x14ac:dyDescent="0.2">
      <c r="AE280" s="56" t="s">
        <v>53</v>
      </c>
      <c r="AF280" s="56" t="s">
        <v>78</v>
      </c>
      <c r="AG280" s="56" t="s">
        <v>55</v>
      </c>
      <c r="AH280" s="57">
        <v>1190</v>
      </c>
      <c r="AO280" t="s">
        <v>48</v>
      </c>
      <c r="AP280" t="s">
        <v>92</v>
      </c>
      <c r="AQ280" t="s">
        <v>51</v>
      </c>
      <c r="AR280">
        <v>583</v>
      </c>
    </row>
    <row r="281" spans="31:49" x14ac:dyDescent="0.2">
      <c r="AE281" s="53" t="s">
        <v>48</v>
      </c>
      <c r="AF281" s="53" t="s">
        <v>49</v>
      </c>
      <c r="AG281" s="53" t="s">
        <v>51</v>
      </c>
      <c r="AH281" s="54">
        <v>3670</v>
      </c>
      <c r="AO281" t="s">
        <v>48</v>
      </c>
      <c r="AP281" t="s">
        <v>93</v>
      </c>
      <c r="AQ281" t="s">
        <v>51</v>
      </c>
      <c r="AR281">
        <v>61</v>
      </c>
    </row>
    <row r="282" spans="31:49" x14ac:dyDescent="0.2">
      <c r="AE282" s="56" t="s">
        <v>53</v>
      </c>
      <c r="AF282" s="56" t="s">
        <v>49</v>
      </c>
      <c r="AG282" s="56" t="s">
        <v>54</v>
      </c>
      <c r="AH282" s="56">
        <v>210</v>
      </c>
      <c r="AO282" t="s">
        <v>48</v>
      </c>
      <c r="AP282" t="s">
        <v>103</v>
      </c>
      <c r="AQ282" t="s">
        <v>51</v>
      </c>
      <c r="AR282">
        <v>2</v>
      </c>
    </row>
    <row r="283" spans="31:49" x14ac:dyDescent="0.2">
      <c r="AE283" s="53" t="s">
        <v>53</v>
      </c>
      <c r="AF283" s="53" t="s">
        <v>49</v>
      </c>
      <c r="AG283" s="53" t="s">
        <v>55</v>
      </c>
      <c r="AH283" s="54">
        <v>10410</v>
      </c>
      <c r="AO283" t="s">
        <v>48</v>
      </c>
      <c r="AP283" t="s">
        <v>114</v>
      </c>
      <c r="AQ283" t="s">
        <v>51</v>
      </c>
      <c r="AR283">
        <v>2</v>
      </c>
    </row>
    <row r="284" spans="31:49" x14ac:dyDescent="0.2">
      <c r="AE284" s="56" t="s">
        <v>56</v>
      </c>
      <c r="AF284" s="56" t="s">
        <v>49</v>
      </c>
      <c r="AG284" s="56" t="s">
        <v>57</v>
      </c>
      <c r="AH284" s="56">
        <v>280</v>
      </c>
      <c r="AO284" t="s">
        <v>53</v>
      </c>
      <c r="AP284" t="s">
        <v>72</v>
      </c>
      <c r="AQ284" t="s">
        <v>76</v>
      </c>
      <c r="AR284" s="55">
        <v>5300</v>
      </c>
      <c r="AS284" s="55"/>
      <c r="AT284" s="55"/>
      <c r="AU284" s="55"/>
      <c r="AV284" s="55"/>
      <c r="AW284" s="55"/>
    </row>
    <row r="285" spans="31:49" x14ac:dyDescent="0.2">
      <c r="AE285" s="53" t="s">
        <v>56</v>
      </c>
      <c r="AF285" s="53" t="s">
        <v>49</v>
      </c>
      <c r="AG285" s="53" t="s">
        <v>69</v>
      </c>
      <c r="AH285" s="53">
        <v>330</v>
      </c>
      <c r="AO285" t="s">
        <v>53</v>
      </c>
      <c r="AP285" t="s">
        <v>78</v>
      </c>
      <c r="AQ285" t="s">
        <v>55</v>
      </c>
      <c r="AR285">
        <v>980</v>
      </c>
    </row>
    <row r="286" spans="31:49" x14ac:dyDescent="0.2">
      <c r="AE286" s="56" t="s">
        <v>48</v>
      </c>
      <c r="AF286" s="56" t="s">
        <v>82</v>
      </c>
      <c r="AG286" s="56" t="s">
        <v>51</v>
      </c>
      <c r="AH286" s="56">
        <v>4</v>
      </c>
      <c r="AO286" t="s">
        <v>48</v>
      </c>
      <c r="AP286" t="s">
        <v>49</v>
      </c>
      <c r="AQ286" t="s">
        <v>51</v>
      </c>
      <c r="AR286" s="55">
        <v>1080</v>
      </c>
      <c r="AS286" s="55"/>
      <c r="AT286" s="55"/>
      <c r="AU286" s="55"/>
      <c r="AV286" s="55"/>
      <c r="AW286" s="55"/>
    </row>
    <row r="287" spans="31:49" x14ac:dyDescent="0.2">
      <c r="AE287" s="53" t="s">
        <v>48</v>
      </c>
      <c r="AF287" s="53" t="s">
        <v>83</v>
      </c>
      <c r="AG287" s="53" t="s">
        <v>51</v>
      </c>
      <c r="AH287" s="53">
        <v>5</v>
      </c>
      <c r="AO287" t="s">
        <v>53</v>
      </c>
      <c r="AP287" t="s">
        <v>49</v>
      </c>
      <c r="AQ287" t="s">
        <v>54</v>
      </c>
      <c r="AR287">
        <v>180</v>
      </c>
    </row>
    <row r="288" spans="31:49" x14ac:dyDescent="0.2">
      <c r="AE288" s="56" t="s">
        <v>48</v>
      </c>
      <c r="AF288" s="56" t="s">
        <v>67</v>
      </c>
      <c r="AG288" s="56" t="s">
        <v>51</v>
      </c>
      <c r="AH288" s="56">
        <v>72</v>
      </c>
      <c r="AO288" t="s">
        <v>53</v>
      </c>
      <c r="AP288" t="s">
        <v>49</v>
      </c>
      <c r="AQ288" t="s">
        <v>55</v>
      </c>
      <c r="AR288" s="55">
        <v>7000</v>
      </c>
      <c r="AS288" s="55"/>
      <c r="AT288" s="55"/>
      <c r="AU288" s="55"/>
      <c r="AV288" s="55"/>
      <c r="AW288" s="55"/>
    </row>
    <row r="289" spans="31:49" x14ac:dyDescent="0.2">
      <c r="AE289" s="53" t="s">
        <v>48</v>
      </c>
      <c r="AF289" s="53" t="s">
        <v>70</v>
      </c>
      <c r="AG289" s="53" t="s">
        <v>51</v>
      </c>
      <c r="AH289" s="53">
        <v>9</v>
      </c>
      <c r="AO289" t="s">
        <v>53</v>
      </c>
      <c r="AP289" t="s">
        <v>65</v>
      </c>
      <c r="AQ289" t="s">
        <v>54</v>
      </c>
      <c r="AR289">
        <v>180</v>
      </c>
    </row>
    <row r="290" spans="31:49" x14ac:dyDescent="0.2">
      <c r="AE290" s="56" t="s">
        <v>48</v>
      </c>
      <c r="AF290" s="56" t="s">
        <v>84</v>
      </c>
      <c r="AG290" s="56" t="s">
        <v>51</v>
      </c>
      <c r="AH290" s="56">
        <v>14</v>
      </c>
      <c r="AO290" t="s">
        <v>53</v>
      </c>
      <c r="AP290" t="s">
        <v>65</v>
      </c>
      <c r="AQ290" t="s">
        <v>55</v>
      </c>
      <c r="AR290" s="55">
        <v>2040</v>
      </c>
      <c r="AS290" s="55"/>
      <c r="AT290" s="55"/>
      <c r="AU290" s="55"/>
      <c r="AV290" s="55"/>
      <c r="AW290" s="55"/>
    </row>
    <row r="291" spans="31:49" x14ac:dyDescent="0.2">
      <c r="AE291" s="53" t="s">
        <v>48</v>
      </c>
      <c r="AF291" s="53" t="s">
        <v>75</v>
      </c>
      <c r="AG291" s="53" t="s">
        <v>51</v>
      </c>
      <c r="AH291" s="53">
        <v>369</v>
      </c>
      <c r="AO291" t="s">
        <v>71</v>
      </c>
      <c r="AP291" t="s">
        <v>123</v>
      </c>
      <c r="AQ291" t="s">
        <v>124</v>
      </c>
      <c r="AR291" s="55">
        <v>1646</v>
      </c>
      <c r="AS291" s="55"/>
      <c r="AT291" s="55"/>
      <c r="AU291" s="55"/>
      <c r="AV291" s="55"/>
      <c r="AW291" s="55"/>
    </row>
    <row r="292" spans="31:49" x14ac:dyDescent="0.2">
      <c r="AE292" s="56" t="s">
        <v>48</v>
      </c>
      <c r="AF292" s="56" t="s">
        <v>77</v>
      </c>
      <c r="AG292" s="56" t="s">
        <v>51</v>
      </c>
      <c r="AH292" s="56">
        <v>14</v>
      </c>
      <c r="AO292" t="s">
        <v>53</v>
      </c>
      <c r="AP292" t="s">
        <v>78</v>
      </c>
      <c r="AQ292" t="s">
        <v>55</v>
      </c>
      <c r="AR292">
        <v>370</v>
      </c>
    </row>
    <row r="293" spans="31:49" x14ac:dyDescent="0.2">
      <c r="AE293" s="53" t="s">
        <v>48</v>
      </c>
      <c r="AF293" s="53" t="s">
        <v>98</v>
      </c>
      <c r="AG293" s="53" t="s">
        <v>51</v>
      </c>
      <c r="AH293" s="53">
        <v>9</v>
      </c>
      <c r="AR293" s="55">
        <f>SUBTOTAL(109,Table3[Magn])</f>
        <v>455000</v>
      </c>
      <c r="AS293" s="55"/>
      <c r="AT293" s="55"/>
      <c r="AU293" s="55"/>
      <c r="AV293" s="55"/>
      <c r="AW293" s="55"/>
    </row>
    <row r="294" spans="31:49" x14ac:dyDescent="0.2">
      <c r="AE294" s="56" t="s">
        <v>48</v>
      </c>
      <c r="AF294" s="56" t="s">
        <v>80</v>
      </c>
      <c r="AG294" s="56" t="s">
        <v>51</v>
      </c>
      <c r="AH294" s="57">
        <v>4400</v>
      </c>
    </row>
    <row r="295" spans="31:49" x14ac:dyDescent="0.2">
      <c r="AE295" s="53" t="s">
        <v>48</v>
      </c>
      <c r="AF295" s="53" t="s">
        <v>80</v>
      </c>
      <c r="AG295" s="53" t="s">
        <v>51</v>
      </c>
      <c r="AH295" s="53">
        <v>1</v>
      </c>
    </row>
    <row r="296" spans="31:49" x14ac:dyDescent="0.2">
      <c r="AE296" s="56" t="s">
        <v>48</v>
      </c>
      <c r="AF296" s="56" t="s">
        <v>87</v>
      </c>
      <c r="AG296" s="56" t="s">
        <v>51</v>
      </c>
      <c r="AH296" s="56">
        <v>38</v>
      </c>
    </row>
    <row r="297" spans="31:49" x14ac:dyDescent="0.2">
      <c r="AE297" s="53" t="s">
        <v>48</v>
      </c>
      <c r="AF297" s="53" t="s">
        <v>125</v>
      </c>
      <c r="AG297" s="53" t="s">
        <v>51</v>
      </c>
      <c r="AH297" s="53">
        <v>84</v>
      </c>
    </row>
    <row r="298" spans="31:49" x14ac:dyDescent="0.2">
      <c r="AE298" s="56" t="s">
        <v>48</v>
      </c>
      <c r="AF298" s="56" t="s">
        <v>109</v>
      </c>
      <c r="AG298" s="56" t="s">
        <v>51</v>
      </c>
      <c r="AH298" s="56">
        <v>1</v>
      </c>
    </row>
    <row r="299" spans="31:49" x14ac:dyDescent="0.2">
      <c r="AE299" s="53" t="s">
        <v>48</v>
      </c>
      <c r="AF299" s="53" t="s">
        <v>91</v>
      </c>
      <c r="AG299" s="53" t="s">
        <v>51</v>
      </c>
      <c r="AH299" s="53">
        <v>45</v>
      </c>
    </row>
    <row r="300" spans="31:49" x14ac:dyDescent="0.2">
      <c r="AE300" s="56" t="s">
        <v>48</v>
      </c>
      <c r="AF300" s="56" t="s">
        <v>63</v>
      </c>
      <c r="AG300" s="56" t="s">
        <v>51</v>
      </c>
      <c r="AH300" s="56">
        <v>420</v>
      </c>
    </row>
    <row r="301" spans="31:49" x14ac:dyDescent="0.2">
      <c r="AE301" s="53" t="s">
        <v>53</v>
      </c>
      <c r="AF301" s="53" t="s">
        <v>65</v>
      </c>
      <c r="AG301" s="53" t="s">
        <v>54</v>
      </c>
      <c r="AH301" s="53">
        <v>50</v>
      </c>
      <c r="AR301" s="55">
        <f>SUM(AR9:AR300)</f>
        <v>910000</v>
      </c>
      <c r="AS301" s="55"/>
      <c r="AT301" s="55"/>
      <c r="AU301" s="55"/>
      <c r="AV301" s="55"/>
      <c r="AW301" s="55"/>
    </row>
    <row r="302" spans="31:49" x14ac:dyDescent="0.2">
      <c r="AE302" s="56" t="s">
        <v>53</v>
      </c>
      <c r="AF302" s="56" t="s">
        <v>65</v>
      </c>
      <c r="AG302" s="56" t="s">
        <v>55</v>
      </c>
      <c r="AH302" s="57">
        <v>3930</v>
      </c>
    </row>
    <row r="303" spans="31:49" x14ac:dyDescent="0.2">
      <c r="AE303" s="53" t="s">
        <v>48</v>
      </c>
      <c r="AF303" s="53" t="s">
        <v>92</v>
      </c>
      <c r="AG303" s="53" t="s">
        <v>51</v>
      </c>
      <c r="AH303" s="53">
        <v>154</v>
      </c>
    </row>
    <row r="304" spans="31:49" x14ac:dyDescent="0.2">
      <c r="AE304" s="56" t="s">
        <v>48</v>
      </c>
      <c r="AF304" s="56" t="s">
        <v>93</v>
      </c>
      <c r="AG304" s="56" t="s">
        <v>51</v>
      </c>
      <c r="AH304" s="56">
        <v>24</v>
      </c>
    </row>
    <row r="305" spans="31:34" x14ac:dyDescent="0.2">
      <c r="AE305" s="53" t="s">
        <v>48</v>
      </c>
      <c r="AF305" s="53" t="s">
        <v>96</v>
      </c>
      <c r="AG305" s="53" t="s">
        <v>51</v>
      </c>
      <c r="AH305" s="53">
        <v>1</v>
      </c>
    </row>
    <row r="306" spans="31:34" x14ac:dyDescent="0.2">
      <c r="AE306" s="56" t="s">
        <v>48</v>
      </c>
      <c r="AF306" s="56" t="s">
        <v>114</v>
      </c>
      <c r="AG306" s="56" t="s">
        <v>51</v>
      </c>
      <c r="AH306" s="56">
        <v>1</v>
      </c>
    </row>
    <row r="307" spans="31:34" x14ac:dyDescent="0.2">
      <c r="AE307" s="53" t="s">
        <v>48</v>
      </c>
      <c r="AF307" s="53" t="s">
        <v>97</v>
      </c>
      <c r="AG307" s="53" t="s">
        <v>51</v>
      </c>
      <c r="AH307" s="53">
        <v>2</v>
      </c>
    </row>
    <row r="308" spans="31:34" x14ac:dyDescent="0.2">
      <c r="AE308" s="56" t="s">
        <v>71</v>
      </c>
      <c r="AF308" s="56" t="s">
        <v>72</v>
      </c>
      <c r="AG308" s="56" t="s">
        <v>76</v>
      </c>
      <c r="AH308" s="57">
        <v>15510</v>
      </c>
    </row>
    <row r="309" spans="31:34" x14ac:dyDescent="0.2">
      <c r="AE309" s="53" t="s">
        <v>48</v>
      </c>
      <c r="AF309" s="53" t="s">
        <v>78</v>
      </c>
      <c r="AG309" s="53" t="s">
        <v>51</v>
      </c>
      <c r="AH309" s="53">
        <v>590</v>
      </c>
    </row>
    <row r="310" spans="31:34" x14ac:dyDescent="0.2">
      <c r="AE310" s="56" t="s">
        <v>53</v>
      </c>
      <c r="AF310" s="56" t="s">
        <v>78</v>
      </c>
      <c r="AG310" s="56" t="s">
        <v>55</v>
      </c>
      <c r="AH310" s="56">
        <v>340</v>
      </c>
    </row>
    <row r="311" spans="31:34" x14ac:dyDescent="0.2">
      <c r="AE311" s="53" t="s">
        <v>53</v>
      </c>
      <c r="AF311" s="53" t="s">
        <v>49</v>
      </c>
      <c r="AG311" s="53" t="s">
        <v>54</v>
      </c>
      <c r="AH311" s="53">
        <v>170</v>
      </c>
    </row>
    <row r="312" spans="31:34" x14ac:dyDescent="0.2">
      <c r="AE312" s="56" t="s">
        <v>53</v>
      </c>
      <c r="AF312" s="56" t="s">
        <v>49</v>
      </c>
      <c r="AG312" s="56" t="s">
        <v>55</v>
      </c>
      <c r="AH312" s="57">
        <v>6480</v>
      </c>
    </row>
    <row r="313" spans="31:34" x14ac:dyDescent="0.2">
      <c r="AE313" s="53" t="s">
        <v>56</v>
      </c>
      <c r="AF313" s="53" t="s">
        <v>49</v>
      </c>
      <c r="AG313" s="53" t="s">
        <v>57</v>
      </c>
      <c r="AH313" s="53">
        <v>110</v>
      </c>
    </row>
    <row r="314" spans="31:34" x14ac:dyDescent="0.2">
      <c r="AE314" s="56" t="s">
        <v>53</v>
      </c>
      <c r="AF314" s="56" t="s">
        <v>49</v>
      </c>
      <c r="AG314" s="56" t="s">
        <v>102</v>
      </c>
      <c r="AH314" s="56">
        <v>630</v>
      </c>
    </row>
    <row r="315" spans="31:34" x14ac:dyDescent="0.2">
      <c r="AE315" s="53" t="s">
        <v>58</v>
      </c>
      <c r="AF315" s="53" t="s">
        <v>105</v>
      </c>
      <c r="AG315" s="53" t="s">
        <v>106</v>
      </c>
      <c r="AH315" s="53">
        <v>3</v>
      </c>
    </row>
    <row r="316" spans="31:34" x14ac:dyDescent="0.2">
      <c r="AE316" s="56" t="s">
        <v>48</v>
      </c>
      <c r="AF316" s="56" t="s">
        <v>66</v>
      </c>
      <c r="AG316" s="56" t="s">
        <v>51</v>
      </c>
      <c r="AH316" s="57">
        <v>1078</v>
      </c>
    </row>
    <row r="317" spans="31:34" x14ac:dyDescent="0.2">
      <c r="AE317" s="53" t="s">
        <v>48</v>
      </c>
      <c r="AF317" s="53" t="s">
        <v>75</v>
      </c>
      <c r="AG317" s="53" t="s">
        <v>51</v>
      </c>
      <c r="AH317" s="53">
        <v>65</v>
      </c>
    </row>
    <row r="318" spans="31:34" x14ac:dyDescent="0.2">
      <c r="AE318" s="56" t="s">
        <v>48</v>
      </c>
      <c r="AF318" s="56" t="s">
        <v>77</v>
      </c>
      <c r="AG318" s="56" t="s">
        <v>51</v>
      </c>
      <c r="AH318" s="57">
        <v>1601</v>
      </c>
    </row>
    <row r="319" spans="31:34" x14ac:dyDescent="0.2">
      <c r="AE319" s="53" t="s">
        <v>48</v>
      </c>
      <c r="AF319" s="53" t="s">
        <v>60</v>
      </c>
      <c r="AG319" s="53" t="s">
        <v>51</v>
      </c>
      <c r="AH319" s="54">
        <v>3140</v>
      </c>
    </row>
    <row r="320" spans="31:34" x14ac:dyDescent="0.2">
      <c r="AE320" s="56" t="s">
        <v>53</v>
      </c>
      <c r="AF320" s="56" t="s">
        <v>65</v>
      </c>
      <c r="AG320" s="56" t="s">
        <v>54</v>
      </c>
      <c r="AH320" s="56">
        <v>50</v>
      </c>
    </row>
    <row r="321" spans="31:34" x14ac:dyDescent="0.2">
      <c r="AE321" s="53" t="s">
        <v>53</v>
      </c>
      <c r="AF321" s="53" t="s">
        <v>65</v>
      </c>
      <c r="AG321" s="53" t="s">
        <v>55</v>
      </c>
      <c r="AH321" s="54">
        <v>1920</v>
      </c>
    </row>
    <row r="322" spans="31:34" x14ac:dyDescent="0.2">
      <c r="AE322" s="56" t="s">
        <v>53</v>
      </c>
      <c r="AF322" s="56" t="s">
        <v>65</v>
      </c>
      <c r="AG322" s="56" t="s">
        <v>43</v>
      </c>
      <c r="AH322" s="56">
        <v>790</v>
      </c>
    </row>
    <row r="323" spans="31:34" x14ac:dyDescent="0.2">
      <c r="AE323" s="53" t="s">
        <v>53</v>
      </c>
      <c r="AF323" s="53" t="s">
        <v>126</v>
      </c>
      <c r="AG323" s="53" t="s">
        <v>55</v>
      </c>
      <c r="AH323" s="53">
        <v>540</v>
      </c>
    </row>
    <row r="324" spans="31:34" x14ac:dyDescent="0.2">
      <c r="AE324" s="56" t="s">
        <v>53</v>
      </c>
      <c r="AF324" s="56" t="s">
        <v>78</v>
      </c>
      <c r="AG324" s="56" t="s">
        <v>55</v>
      </c>
      <c r="AH324" s="56">
        <v>210</v>
      </c>
    </row>
    <row r="325" spans="31:34" x14ac:dyDescent="0.2">
      <c r="AE325" s="53" t="s">
        <v>53</v>
      </c>
      <c r="AF325" s="53" t="s">
        <v>49</v>
      </c>
      <c r="AG325" s="53" t="s">
        <v>55</v>
      </c>
      <c r="AH325" s="54">
        <v>9010</v>
      </c>
    </row>
    <row r="326" spans="31:34" x14ac:dyDescent="0.2">
      <c r="AE326" s="56" t="s">
        <v>48</v>
      </c>
      <c r="AF326" s="56" t="s">
        <v>82</v>
      </c>
      <c r="AG326" s="56" t="s">
        <v>51</v>
      </c>
      <c r="AH326" s="56">
        <v>7</v>
      </c>
    </row>
    <row r="327" spans="31:34" x14ac:dyDescent="0.2">
      <c r="AE327" s="53" t="s">
        <v>48</v>
      </c>
      <c r="AF327" s="53" t="s">
        <v>85</v>
      </c>
      <c r="AG327" s="53" t="s">
        <v>51</v>
      </c>
      <c r="AH327" s="53">
        <v>4</v>
      </c>
    </row>
    <row r="328" spans="31:34" x14ac:dyDescent="0.2">
      <c r="AE328" s="56" t="s">
        <v>48</v>
      </c>
      <c r="AF328" s="56" t="s">
        <v>83</v>
      </c>
      <c r="AG328" s="56" t="s">
        <v>51</v>
      </c>
      <c r="AH328" s="56">
        <v>35</v>
      </c>
    </row>
    <row r="329" spans="31:34" x14ac:dyDescent="0.2">
      <c r="AE329" s="53" t="s">
        <v>48</v>
      </c>
      <c r="AF329" s="53" t="s">
        <v>66</v>
      </c>
      <c r="AG329" s="53" t="s">
        <v>51</v>
      </c>
      <c r="AH329" s="53">
        <v>10</v>
      </c>
    </row>
    <row r="330" spans="31:34" x14ac:dyDescent="0.2">
      <c r="AE330" s="56" t="s">
        <v>48</v>
      </c>
      <c r="AF330" s="56" t="s">
        <v>67</v>
      </c>
      <c r="AG330" s="56" t="s">
        <v>51</v>
      </c>
      <c r="AH330" s="56">
        <v>91</v>
      </c>
    </row>
    <row r="331" spans="31:34" x14ac:dyDescent="0.2">
      <c r="AE331" s="53" t="s">
        <v>48</v>
      </c>
      <c r="AF331" s="53" t="s">
        <v>70</v>
      </c>
      <c r="AG331" s="53" t="s">
        <v>51</v>
      </c>
      <c r="AH331" s="53">
        <v>30</v>
      </c>
    </row>
    <row r="332" spans="31:34" x14ac:dyDescent="0.2">
      <c r="AE332" s="56" t="s">
        <v>48</v>
      </c>
      <c r="AF332" s="56" t="s">
        <v>84</v>
      </c>
      <c r="AG332" s="56" t="s">
        <v>51</v>
      </c>
      <c r="AH332" s="56">
        <v>13</v>
      </c>
    </row>
    <row r="333" spans="31:34" x14ac:dyDescent="0.2">
      <c r="AE333" s="53" t="s">
        <v>48</v>
      </c>
      <c r="AF333" s="53" t="s">
        <v>75</v>
      </c>
      <c r="AG333" s="53" t="s">
        <v>51</v>
      </c>
      <c r="AH333" s="53">
        <v>350</v>
      </c>
    </row>
    <row r="334" spans="31:34" x14ac:dyDescent="0.2">
      <c r="AE334" s="56" t="s">
        <v>48</v>
      </c>
      <c r="AF334" s="56" t="s">
        <v>77</v>
      </c>
      <c r="AG334" s="56" t="s">
        <v>51</v>
      </c>
      <c r="AH334" s="56">
        <v>33</v>
      </c>
    </row>
    <row r="335" spans="31:34" x14ac:dyDescent="0.2">
      <c r="AE335" s="53" t="s">
        <v>48</v>
      </c>
      <c r="AF335" s="53" t="s">
        <v>87</v>
      </c>
      <c r="AG335" s="53" t="s">
        <v>51</v>
      </c>
      <c r="AH335" s="53">
        <v>39</v>
      </c>
    </row>
    <row r="336" spans="31:34" x14ac:dyDescent="0.2">
      <c r="AE336" s="56" t="s">
        <v>48</v>
      </c>
      <c r="AF336" s="56" t="s">
        <v>89</v>
      </c>
      <c r="AG336" s="56" t="s">
        <v>51</v>
      </c>
      <c r="AH336" s="56">
        <v>43</v>
      </c>
    </row>
    <row r="337" spans="31:34" x14ac:dyDescent="0.2">
      <c r="AE337" s="53" t="s">
        <v>48</v>
      </c>
      <c r="AF337" s="53" t="s">
        <v>91</v>
      </c>
      <c r="AG337" s="53" t="s">
        <v>51</v>
      </c>
      <c r="AH337" s="53">
        <v>10</v>
      </c>
    </row>
    <row r="338" spans="31:34" x14ac:dyDescent="0.2">
      <c r="AE338" s="56" t="s">
        <v>53</v>
      </c>
      <c r="AF338" s="56" t="s">
        <v>65</v>
      </c>
      <c r="AG338" s="56" t="s">
        <v>55</v>
      </c>
      <c r="AH338" s="57">
        <v>2220</v>
      </c>
    </row>
    <row r="339" spans="31:34" x14ac:dyDescent="0.2">
      <c r="AE339" s="53" t="s">
        <v>48</v>
      </c>
      <c r="AF339" s="53" t="s">
        <v>92</v>
      </c>
      <c r="AG339" s="53" t="s">
        <v>51</v>
      </c>
      <c r="AH339" s="53">
        <v>144</v>
      </c>
    </row>
    <row r="340" spans="31:34" x14ac:dyDescent="0.2">
      <c r="AE340" s="56" t="s">
        <v>48</v>
      </c>
      <c r="AF340" s="56" t="s">
        <v>93</v>
      </c>
      <c r="AG340" s="56" t="s">
        <v>51</v>
      </c>
      <c r="AH340" s="56">
        <v>15</v>
      </c>
    </row>
    <row r="341" spans="31:34" x14ac:dyDescent="0.2">
      <c r="AE341" s="53" t="s">
        <v>48</v>
      </c>
      <c r="AF341" s="53" t="s">
        <v>96</v>
      </c>
      <c r="AG341" s="53" t="s">
        <v>51</v>
      </c>
      <c r="AH341" s="53">
        <v>6</v>
      </c>
    </row>
    <row r="342" spans="31:34" x14ac:dyDescent="0.2">
      <c r="AE342" s="56" t="s">
        <v>48</v>
      </c>
      <c r="AF342" s="56" t="s">
        <v>97</v>
      </c>
      <c r="AG342" s="56" t="s">
        <v>51</v>
      </c>
      <c r="AH342" s="56">
        <v>1</v>
      </c>
    </row>
    <row r="343" spans="31:34" x14ac:dyDescent="0.2">
      <c r="AE343" s="66" t="s">
        <v>53</v>
      </c>
      <c r="AF343" s="66" t="s">
        <v>78</v>
      </c>
      <c r="AG343" s="66" t="s">
        <v>55</v>
      </c>
      <c r="AH343" s="67">
        <v>1220</v>
      </c>
    </row>
    <row r="344" spans="31:34" x14ac:dyDescent="0.2">
      <c r="AE344" s="66"/>
      <c r="AF344" s="66"/>
      <c r="AG344" s="66"/>
      <c r="AH344">
        <f>SUBTOTAL(109,Table4[Magn])</f>
        <v>377971.5</v>
      </c>
    </row>
  </sheetData>
  <pageMargins left="0.7" right="0.7" top="0.75" bottom="0.75" header="0.3" footer="0.3"/>
  <pageSetup paperSize="9" orientation="portrait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C171"/>
  <sheetViews>
    <sheetView tabSelected="1" topLeftCell="A32" zoomScale="120" zoomScaleNormal="120" workbookViewId="0">
      <selection activeCell="B66" sqref="B66"/>
    </sheetView>
  </sheetViews>
  <sheetFormatPr baseColWidth="10" defaultColWidth="8.83203125" defaultRowHeight="15" x14ac:dyDescent="0.2"/>
  <cols>
    <col min="1" max="1" width="11.33203125" customWidth="1"/>
    <col min="2" max="2" width="14.5" bestFit="1" customWidth="1"/>
    <col min="3" max="4" width="11.1640625" bestFit="1" customWidth="1"/>
    <col min="5" max="5" width="8.6640625" customWidth="1"/>
    <col min="6" max="6" width="10.83203125" bestFit="1" customWidth="1"/>
    <col min="7" max="8" width="11.1640625" bestFit="1" customWidth="1"/>
    <col min="9" max="11" width="15.5" bestFit="1" customWidth="1"/>
    <col min="12" max="12" width="14.5" bestFit="1" customWidth="1"/>
    <col min="13" max="15" width="11.1640625" customWidth="1"/>
    <col min="17" max="17" width="4.6640625" style="86" customWidth="1"/>
    <col min="18" max="18" width="15.5" bestFit="1" customWidth="1"/>
    <col min="19" max="19" width="11.6640625" bestFit="1" customWidth="1"/>
    <col min="20" max="20" width="10.5" bestFit="1" customWidth="1"/>
    <col min="21" max="24" width="11.5" bestFit="1" customWidth="1"/>
    <col min="25" max="26" width="12.1640625" bestFit="1" customWidth="1"/>
    <col min="27" max="27" width="13.6640625" bestFit="1" customWidth="1"/>
    <col min="28" max="28" width="11.6640625" bestFit="1" customWidth="1"/>
    <col min="29" max="32" width="9.83203125" customWidth="1"/>
    <col min="33" max="33" width="9.83203125" bestFit="1" customWidth="1"/>
    <col min="41" max="41" width="9.6640625" bestFit="1" customWidth="1"/>
    <col min="42" max="42" width="13.33203125" bestFit="1" customWidth="1"/>
    <col min="43" max="43" width="9.83203125" bestFit="1" customWidth="1"/>
    <col min="46" max="46" width="10.33203125" bestFit="1" customWidth="1"/>
    <col min="59" max="59" width="9.1640625" bestFit="1" customWidth="1"/>
  </cols>
  <sheetData>
    <row r="1" spans="1:55" s="4" customFormat="1" ht="18" x14ac:dyDescent="0.2">
      <c r="A1" s="3" t="s">
        <v>0</v>
      </c>
      <c r="Q1" s="86"/>
    </row>
    <row r="2" spans="1:55" ht="18" x14ac:dyDescent="0.2">
      <c r="A2" s="2" t="s">
        <v>1</v>
      </c>
    </row>
    <row r="3" spans="1:55" x14ac:dyDescent="0.2">
      <c r="A3" s="1" t="s">
        <v>2</v>
      </c>
      <c r="B3" t="s">
        <v>180</v>
      </c>
    </row>
    <row r="4" spans="1:55" x14ac:dyDescent="0.2">
      <c r="A4" s="1" t="s">
        <v>3</v>
      </c>
      <c r="B4" s="115">
        <v>45645</v>
      </c>
    </row>
    <row r="6" spans="1:55" ht="20" thickBot="1" x14ac:dyDescent="0.25">
      <c r="A6" s="48" t="s">
        <v>127</v>
      </c>
      <c r="B6" s="48">
        <v>2011</v>
      </c>
      <c r="C6" s="48">
        <v>2012</v>
      </c>
      <c r="D6" s="48">
        <v>2013</v>
      </c>
      <c r="E6" s="48">
        <v>2014</v>
      </c>
      <c r="F6" s="48">
        <v>2015</v>
      </c>
      <c r="G6" s="48">
        <v>2016</v>
      </c>
      <c r="H6" s="48">
        <v>2017</v>
      </c>
      <c r="I6" s="48">
        <v>2018</v>
      </c>
      <c r="J6" s="48">
        <v>2019</v>
      </c>
      <c r="K6" s="48">
        <v>2020</v>
      </c>
      <c r="L6" s="48">
        <v>2021</v>
      </c>
      <c r="M6" s="48">
        <v>2022</v>
      </c>
      <c r="N6" s="48">
        <v>2023</v>
      </c>
      <c r="O6" s="48">
        <v>2024</v>
      </c>
      <c r="P6" s="48"/>
      <c r="R6" s="114" t="s">
        <v>42</v>
      </c>
      <c r="S6" s="114"/>
    </row>
    <row r="7" spans="1:55" ht="17" thickTop="1" thickBot="1" x14ac:dyDescent="0.25">
      <c r="A7" s="48" t="s">
        <v>42</v>
      </c>
      <c r="B7">
        <v>2334</v>
      </c>
      <c r="C7">
        <v>2334</v>
      </c>
      <c r="D7">
        <v>2336</v>
      </c>
      <c r="E7">
        <v>2314</v>
      </c>
      <c r="F7">
        <v>2295</v>
      </c>
      <c r="G7">
        <v>2300</v>
      </c>
      <c r="H7">
        <v>2472</v>
      </c>
      <c r="I7">
        <v>2728</v>
      </c>
      <c r="J7">
        <v>2546</v>
      </c>
      <c r="K7">
        <v>2625</v>
      </c>
      <c r="L7">
        <v>2530</v>
      </c>
      <c r="M7">
        <v>2545</v>
      </c>
      <c r="N7">
        <v>2640</v>
      </c>
      <c r="O7">
        <v>2575</v>
      </c>
      <c r="R7" s="120" t="s">
        <v>35</v>
      </c>
      <c r="S7" s="119">
        <v>2334</v>
      </c>
      <c r="T7" s="119">
        <v>2334</v>
      </c>
      <c r="U7" s="119">
        <v>2336</v>
      </c>
      <c r="V7" s="119">
        <v>2314</v>
      </c>
      <c r="W7" s="119">
        <v>2295</v>
      </c>
      <c r="X7" s="119">
        <v>2300</v>
      </c>
      <c r="Y7" s="119">
        <v>2472</v>
      </c>
      <c r="Z7" s="119">
        <v>2728</v>
      </c>
      <c r="AA7" s="119">
        <v>2546</v>
      </c>
      <c r="AB7" s="119">
        <v>2625</v>
      </c>
      <c r="AC7" s="119">
        <v>2530</v>
      </c>
      <c r="AD7" s="119">
        <v>2545</v>
      </c>
      <c r="AE7" s="119">
        <v>2640</v>
      </c>
      <c r="AF7" s="119">
        <v>2575</v>
      </c>
      <c r="AG7" s="119"/>
      <c r="AJ7" s="69" t="s">
        <v>42</v>
      </c>
    </row>
    <row r="8" spans="1:55" ht="16" thickBot="1" x14ac:dyDescent="0.25">
      <c r="A8" s="113" t="s">
        <v>43</v>
      </c>
      <c r="M8">
        <v>1306</v>
      </c>
      <c r="N8" s="71">
        <v>1345</v>
      </c>
      <c r="O8" s="71">
        <v>1410</v>
      </c>
      <c r="P8" s="71"/>
      <c r="R8" s="7"/>
      <c r="S8" s="8">
        <v>2011</v>
      </c>
      <c r="T8" s="8">
        <v>2012</v>
      </c>
      <c r="U8" s="8">
        <v>2013</v>
      </c>
      <c r="V8" s="8">
        <v>2014</v>
      </c>
      <c r="W8" s="9">
        <v>2015</v>
      </c>
      <c r="X8" s="9">
        <v>2016</v>
      </c>
      <c r="Y8" s="10">
        <v>2017</v>
      </c>
      <c r="Z8" s="10">
        <v>2018</v>
      </c>
      <c r="AA8" s="10">
        <v>2019</v>
      </c>
      <c r="AB8" s="10">
        <v>2020</v>
      </c>
      <c r="AC8" s="10">
        <v>2021</v>
      </c>
      <c r="AD8" s="10">
        <v>2022</v>
      </c>
      <c r="AE8" s="10">
        <v>2023</v>
      </c>
      <c r="AF8" s="10">
        <v>2024</v>
      </c>
      <c r="AG8" s="24" t="s">
        <v>21</v>
      </c>
      <c r="AJ8" s="48">
        <v>2015</v>
      </c>
      <c r="AN8" s="48">
        <v>2016</v>
      </c>
      <c r="AO8" s="108" t="s">
        <v>23</v>
      </c>
      <c r="AP8" s="28" t="s">
        <v>24</v>
      </c>
      <c r="AR8" s="48">
        <v>2017</v>
      </c>
      <c r="AS8" s="108" t="s">
        <v>23</v>
      </c>
      <c r="AT8" s="28" t="s">
        <v>24</v>
      </c>
      <c r="AV8" s="48">
        <v>2018</v>
      </c>
      <c r="AW8" s="108" t="s">
        <v>23</v>
      </c>
      <c r="AX8" s="28" t="s">
        <v>24</v>
      </c>
      <c r="AZ8" s="48">
        <v>2019</v>
      </c>
      <c r="BA8" s="108" t="s">
        <v>23</v>
      </c>
      <c r="BB8" s="28" t="s">
        <v>24</v>
      </c>
    </row>
    <row r="9" spans="1:55" ht="16" thickBot="1" x14ac:dyDescent="0.25">
      <c r="A9" s="48" t="s">
        <v>128</v>
      </c>
      <c r="B9" s="71">
        <v>382</v>
      </c>
      <c r="C9" s="71">
        <v>377</v>
      </c>
      <c r="D9" s="71">
        <v>369</v>
      </c>
      <c r="E9" s="71">
        <v>367</v>
      </c>
      <c r="F9" s="71">
        <v>392</v>
      </c>
      <c r="G9" s="71">
        <v>400</v>
      </c>
      <c r="H9" s="71">
        <v>416</v>
      </c>
      <c r="I9" s="71">
        <v>476</v>
      </c>
      <c r="J9" s="71">
        <v>477</v>
      </c>
      <c r="K9" s="71">
        <v>479</v>
      </c>
      <c r="L9" s="71">
        <v>434</v>
      </c>
      <c r="M9" s="71"/>
      <c r="R9" s="102" t="s">
        <v>6</v>
      </c>
      <c r="S9" s="19">
        <v>29900</v>
      </c>
      <c r="T9" s="19">
        <v>28420</v>
      </c>
      <c r="U9" s="19">
        <v>28550</v>
      </c>
      <c r="V9" s="11"/>
      <c r="W9" s="12"/>
      <c r="X9" s="13">
        <v>33640</v>
      </c>
      <c r="Y9" s="14">
        <v>30880</v>
      </c>
      <c r="Z9" s="83">
        <v>37270</v>
      </c>
      <c r="AA9" s="19">
        <v>35660</v>
      </c>
      <c r="AB9" s="83">
        <v>38090</v>
      </c>
      <c r="AC9" s="11">
        <v>36550</v>
      </c>
      <c r="AD9" s="116">
        <v>31900</v>
      </c>
      <c r="AE9" s="19">
        <v>32050</v>
      </c>
      <c r="AF9" s="102"/>
      <c r="AG9" s="23">
        <f>SUM(S9:AB9)/COUNT(S9:AB9)</f>
        <v>32801.25</v>
      </c>
      <c r="AK9" s="25" t="s">
        <v>18</v>
      </c>
      <c r="AL9" s="27" t="s">
        <v>24</v>
      </c>
      <c r="AN9" t="s">
        <v>41</v>
      </c>
      <c r="AO9" s="106">
        <v>183.37</v>
      </c>
      <c r="AP9" s="40">
        <f>AO9/$AO$12</f>
        <v>0.49517971429342983</v>
      </c>
      <c r="AR9" t="s">
        <v>37</v>
      </c>
      <c r="AS9" s="106">
        <v>192.87</v>
      </c>
      <c r="AT9" s="40">
        <f>AS9/$AS$12</f>
        <v>0.50242263207252269</v>
      </c>
      <c r="AV9" t="s">
        <v>37</v>
      </c>
      <c r="AW9" s="106">
        <v>204.08</v>
      </c>
      <c r="AX9" s="40">
        <f>AW9/$AW$12</f>
        <v>0.51028674874728708</v>
      </c>
      <c r="AZ9" t="s">
        <v>37</v>
      </c>
      <c r="BA9" s="106">
        <v>211.35</v>
      </c>
      <c r="BB9" s="40">
        <f>BA9/$BA$12</f>
        <v>0.51096390493919686</v>
      </c>
    </row>
    <row r="10" spans="1:55" x14ac:dyDescent="0.2">
      <c r="A10" s="48" t="s">
        <v>43</v>
      </c>
      <c r="B10" s="71">
        <v>937</v>
      </c>
      <c r="C10" s="71">
        <v>905</v>
      </c>
      <c r="D10" s="71">
        <v>902</v>
      </c>
      <c r="E10" s="71">
        <v>907</v>
      </c>
      <c r="F10" s="71">
        <v>909</v>
      </c>
      <c r="G10" s="71">
        <v>908</v>
      </c>
      <c r="H10" s="71">
        <v>900</v>
      </c>
      <c r="I10" s="71">
        <v>936</v>
      </c>
      <c r="J10" s="71">
        <v>869</v>
      </c>
      <c r="K10" s="71">
        <v>842</v>
      </c>
      <c r="L10" s="71">
        <v>833</v>
      </c>
      <c r="M10" s="71"/>
      <c r="R10" s="102" t="s">
        <v>7</v>
      </c>
      <c r="S10" s="19">
        <v>26300</v>
      </c>
      <c r="T10" s="19">
        <v>27590</v>
      </c>
      <c r="U10" s="19">
        <v>29070</v>
      </c>
      <c r="V10" s="11"/>
      <c r="W10" s="12"/>
      <c r="X10" s="13">
        <v>26290</v>
      </c>
      <c r="Y10" s="14">
        <v>29760</v>
      </c>
      <c r="Z10" s="83">
        <v>30883</v>
      </c>
      <c r="AA10" s="19">
        <v>27370</v>
      </c>
      <c r="AB10" s="83">
        <v>29730</v>
      </c>
      <c r="AC10" s="116">
        <v>40850</v>
      </c>
      <c r="AD10" s="116">
        <v>27690</v>
      </c>
      <c r="AE10" s="19">
        <v>36090</v>
      </c>
      <c r="AF10" s="102"/>
      <c r="AG10" s="23">
        <f t="shared" ref="AG10:AG16" si="0">SUM(S10:AB10)/COUNT(S10:AB10)</f>
        <v>28374.125</v>
      </c>
      <c r="AJ10" t="s">
        <v>41</v>
      </c>
      <c r="AK10" s="106">
        <v>64.11</v>
      </c>
      <c r="AL10" s="31">
        <f>AK10/$AK$13</f>
        <v>0.45652638325144196</v>
      </c>
      <c r="AN10" t="s">
        <v>27</v>
      </c>
      <c r="AO10" s="106">
        <v>103.92</v>
      </c>
      <c r="AP10" s="40">
        <f>AO10/$AO$12</f>
        <v>0.28062974264805163</v>
      </c>
      <c r="AR10" t="s">
        <v>27</v>
      </c>
      <c r="AS10" s="106">
        <v>109.66</v>
      </c>
      <c r="AT10" s="40">
        <f>AS10/$AS$12</f>
        <v>0.28566218609982286</v>
      </c>
      <c r="AV10" t="s">
        <v>27</v>
      </c>
      <c r="AW10" s="106">
        <v>104.792</v>
      </c>
      <c r="AX10" s="40">
        <f>AW10/$AW$12</f>
        <v>0.26202454417250931</v>
      </c>
      <c r="AZ10" t="s">
        <v>27</v>
      </c>
      <c r="BA10" s="106">
        <v>105.58</v>
      </c>
      <c r="BB10" s="40">
        <f>BA10/$BA$12</f>
        <v>0.25525227860648403</v>
      </c>
    </row>
    <row r="11" spans="1:55" ht="16" thickBot="1" x14ac:dyDescent="0.25">
      <c r="A11" s="48" t="s">
        <v>18</v>
      </c>
      <c r="B11" s="22">
        <f>SUM(B7:B10)</f>
        <v>3653</v>
      </c>
      <c r="C11" s="22">
        <f t="shared" ref="C11:O11" si="1">SUM(C7:C10)</f>
        <v>3616</v>
      </c>
      <c r="D11" s="22">
        <f t="shared" si="1"/>
        <v>3607</v>
      </c>
      <c r="E11" s="22">
        <f t="shared" si="1"/>
        <v>3588</v>
      </c>
      <c r="F11" s="22">
        <f t="shared" si="1"/>
        <v>3596</v>
      </c>
      <c r="G11" s="22">
        <f t="shared" si="1"/>
        <v>3608</v>
      </c>
      <c r="H11" s="22">
        <f t="shared" si="1"/>
        <v>3788</v>
      </c>
      <c r="I11" s="22">
        <f t="shared" si="1"/>
        <v>4140</v>
      </c>
      <c r="J11" s="22">
        <f t="shared" si="1"/>
        <v>3892</v>
      </c>
      <c r="K11" s="22">
        <f t="shared" si="1"/>
        <v>3946</v>
      </c>
      <c r="L11" s="22">
        <f t="shared" si="1"/>
        <v>3797</v>
      </c>
      <c r="M11" s="22">
        <f t="shared" si="1"/>
        <v>3851</v>
      </c>
      <c r="N11" s="22">
        <f t="shared" si="1"/>
        <v>3985</v>
      </c>
      <c r="O11" s="22">
        <f t="shared" si="1"/>
        <v>3985</v>
      </c>
      <c r="R11" s="102" t="s">
        <v>8</v>
      </c>
      <c r="S11" s="19">
        <v>27180</v>
      </c>
      <c r="T11" s="19">
        <v>31140</v>
      </c>
      <c r="U11" s="19">
        <v>26520</v>
      </c>
      <c r="V11" s="11"/>
      <c r="W11" s="12"/>
      <c r="X11" s="13">
        <v>34790</v>
      </c>
      <c r="Y11" s="14">
        <v>24410</v>
      </c>
      <c r="Z11" s="83">
        <v>29430</v>
      </c>
      <c r="AA11" s="19">
        <v>31580</v>
      </c>
      <c r="AB11" s="83">
        <v>40870</v>
      </c>
      <c r="AC11" s="116">
        <v>39210</v>
      </c>
      <c r="AD11" s="116">
        <v>38910</v>
      </c>
      <c r="AE11" s="19">
        <v>35280</v>
      </c>
      <c r="AF11" s="102"/>
      <c r="AG11" s="23">
        <f t="shared" si="0"/>
        <v>30740</v>
      </c>
      <c r="AJ11" t="s">
        <v>27</v>
      </c>
      <c r="AK11" s="106">
        <v>47.32</v>
      </c>
      <c r="AL11" s="31">
        <f>AK11/$AK$13</f>
        <v>0.33696503596097699</v>
      </c>
      <c r="AN11" t="s">
        <v>38</v>
      </c>
      <c r="AO11" s="106">
        <v>83.02</v>
      </c>
      <c r="AP11" s="40">
        <f>AO11/$AO$12</f>
        <v>0.22419054305851852</v>
      </c>
      <c r="AR11" t="s">
        <v>38</v>
      </c>
      <c r="AS11" s="106">
        <v>81.349999999999994</v>
      </c>
      <c r="AT11" s="40">
        <f>AS11/$AS$12</f>
        <v>0.21191518182765445</v>
      </c>
      <c r="AV11" t="s">
        <v>38</v>
      </c>
      <c r="AW11" s="106">
        <v>91.06</v>
      </c>
      <c r="AX11" s="40">
        <f>AW11/$AW$12</f>
        <v>0.22768870708020364</v>
      </c>
      <c r="AZ11" t="s">
        <v>38</v>
      </c>
      <c r="BA11" s="106">
        <v>96.7</v>
      </c>
      <c r="BB11" s="40">
        <f>BA11/$BA$12</f>
        <v>0.23378381645431909</v>
      </c>
    </row>
    <row r="12" spans="1:55" ht="16" thickBot="1" x14ac:dyDescent="0.25">
      <c r="B12" s="48"/>
      <c r="C12" s="77"/>
      <c r="F12" s="22"/>
      <c r="G12" s="22"/>
      <c r="H12" s="22"/>
      <c r="I12" s="22"/>
      <c r="J12" s="22"/>
      <c r="K12" s="22"/>
      <c r="L12" s="22"/>
      <c r="M12" s="22"/>
      <c r="N12" s="22"/>
      <c r="O12" s="22"/>
      <c r="R12" s="102" t="s">
        <v>9</v>
      </c>
      <c r="S12" s="19">
        <v>33600</v>
      </c>
      <c r="T12" s="19">
        <v>28170</v>
      </c>
      <c r="U12" s="19">
        <v>33230</v>
      </c>
      <c r="V12" s="11"/>
      <c r="W12" s="12"/>
      <c r="X12" s="13">
        <v>29320</v>
      </c>
      <c r="Y12" s="14">
        <v>29190</v>
      </c>
      <c r="Z12" s="83">
        <v>25390</v>
      </c>
      <c r="AA12" s="19">
        <v>40720</v>
      </c>
      <c r="AB12" s="83">
        <v>42960</v>
      </c>
      <c r="AC12" s="116">
        <v>31900</v>
      </c>
      <c r="AD12" s="116">
        <v>29670</v>
      </c>
      <c r="AE12" s="19">
        <v>34630</v>
      </c>
      <c r="AF12" s="102"/>
      <c r="AG12" s="23">
        <f t="shared" si="0"/>
        <v>32822.5</v>
      </c>
      <c r="AJ12" t="s">
        <v>38</v>
      </c>
      <c r="AK12" s="106">
        <v>29</v>
      </c>
      <c r="AL12" s="31">
        <f>AK12/$AK$13</f>
        <v>0.206508580787581</v>
      </c>
      <c r="AO12" s="107">
        <f>SUM(AO9:AO11)</f>
        <v>370.31</v>
      </c>
      <c r="AP12" s="41">
        <f>SUM(AP9:AP11)</f>
        <v>1</v>
      </c>
      <c r="AQ12" s="48"/>
      <c r="AR12" s="31"/>
      <c r="AS12" s="107">
        <f>SUM(AS9:AS11)</f>
        <v>383.88</v>
      </c>
      <c r="AT12" s="41">
        <f>SUM(AT9:AT11)</f>
        <v>1</v>
      </c>
      <c r="AW12" s="107">
        <v>399.93200000000002</v>
      </c>
      <c r="AX12" s="41">
        <f>SUM(AX9:AX11)</f>
        <v>1</v>
      </c>
      <c r="BA12" s="107">
        <f>SUM(BA9:BA11)</f>
        <v>413.63</v>
      </c>
      <c r="BB12" s="41">
        <f>SUM(BB9:BB11)</f>
        <v>1</v>
      </c>
    </row>
    <row r="13" spans="1:55" ht="16" thickBot="1" x14ac:dyDescent="0.25">
      <c r="B13" s="48"/>
      <c r="C13" s="77"/>
      <c r="F13" s="22"/>
      <c r="G13" s="22"/>
      <c r="H13" s="22"/>
      <c r="I13" s="22"/>
      <c r="J13" s="22"/>
      <c r="K13" s="22"/>
      <c r="L13" s="22"/>
      <c r="M13" s="22"/>
      <c r="N13" s="22"/>
      <c r="O13" s="22"/>
      <c r="R13" s="102" t="s">
        <v>10</v>
      </c>
      <c r="S13" s="19">
        <v>27370</v>
      </c>
      <c r="T13" s="19">
        <v>26610</v>
      </c>
      <c r="U13" s="19">
        <v>28870</v>
      </c>
      <c r="V13" s="11"/>
      <c r="W13" s="12"/>
      <c r="X13" s="13">
        <v>34840</v>
      </c>
      <c r="Y13" s="13">
        <v>35940</v>
      </c>
      <c r="Z13" s="83">
        <v>35570</v>
      </c>
      <c r="AA13" s="19">
        <v>35910</v>
      </c>
      <c r="AB13" s="83">
        <v>37330</v>
      </c>
      <c r="AC13" s="116">
        <v>31220</v>
      </c>
      <c r="AD13" s="116">
        <v>32260</v>
      </c>
      <c r="AE13" s="19">
        <v>26990</v>
      </c>
      <c r="AF13" s="102"/>
      <c r="AG13" s="23">
        <f t="shared" si="0"/>
        <v>32805</v>
      </c>
      <c r="AK13" s="107">
        <f>SUM(AK10:AK12)</f>
        <v>140.43</v>
      </c>
      <c r="AL13" s="50">
        <f>SUM(AL10:AL12)</f>
        <v>1</v>
      </c>
      <c r="BC13" s="68"/>
    </row>
    <row r="14" spans="1:55" x14ac:dyDescent="0.2">
      <c r="A14" s="48" t="s">
        <v>136</v>
      </c>
      <c r="B14" s="48"/>
      <c r="C14" s="77"/>
      <c r="F14" s="22"/>
      <c r="G14" s="22"/>
      <c r="H14" s="22"/>
      <c r="I14" s="22"/>
      <c r="J14" s="22"/>
      <c r="K14" s="22"/>
      <c r="L14" s="22"/>
      <c r="M14" s="22"/>
      <c r="N14" s="22"/>
      <c r="O14" s="22"/>
      <c r="R14" s="102" t="s">
        <v>11</v>
      </c>
      <c r="S14" s="19">
        <v>28870</v>
      </c>
      <c r="T14" s="19">
        <v>34800</v>
      </c>
      <c r="U14" s="19">
        <v>30470</v>
      </c>
      <c r="V14" s="11"/>
      <c r="W14" s="12"/>
      <c r="X14" s="13">
        <v>19120</v>
      </c>
      <c r="Y14" s="13">
        <v>35160</v>
      </c>
      <c r="Z14" s="83">
        <v>33910</v>
      </c>
      <c r="AA14" s="19">
        <v>31540</v>
      </c>
      <c r="AB14" s="83">
        <v>41450</v>
      </c>
      <c r="AC14" s="116">
        <v>43810</v>
      </c>
      <c r="AD14" s="116">
        <v>36330</v>
      </c>
      <c r="AE14" s="19">
        <v>22855</v>
      </c>
      <c r="AF14" s="102"/>
      <c r="AG14" s="23">
        <f t="shared" si="0"/>
        <v>31915</v>
      </c>
      <c r="AR14" s="73"/>
      <c r="AY14" s="68"/>
      <c r="BC14" s="68"/>
    </row>
    <row r="15" spans="1:55" ht="16" thickBot="1" x14ac:dyDescent="0.25">
      <c r="A15" t="s">
        <v>157</v>
      </c>
      <c r="B15" s="48" t="s">
        <v>147</v>
      </c>
      <c r="C15" s="48" t="s">
        <v>148</v>
      </c>
      <c r="D15" s="48" t="s">
        <v>149</v>
      </c>
      <c r="E15" s="48" t="s">
        <v>150</v>
      </c>
      <c r="F15" s="48" t="s">
        <v>151</v>
      </c>
      <c r="G15" s="48" t="s">
        <v>152</v>
      </c>
      <c r="H15" s="48" t="s">
        <v>153</v>
      </c>
      <c r="I15" s="48" t="s">
        <v>154</v>
      </c>
      <c r="J15" s="48" t="s">
        <v>155</v>
      </c>
      <c r="K15" s="48" t="s">
        <v>156</v>
      </c>
      <c r="L15" s="48" t="s">
        <v>176</v>
      </c>
      <c r="M15" s="48" t="s">
        <v>177</v>
      </c>
      <c r="N15" s="48" t="s">
        <v>178</v>
      </c>
      <c r="O15" s="48"/>
      <c r="P15" s="48"/>
      <c r="R15" s="102" t="s">
        <v>12</v>
      </c>
      <c r="S15" s="19">
        <v>42230</v>
      </c>
      <c r="T15" s="19">
        <v>28360</v>
      </c>
      <c r="U15" s="19">
        <v>28200</v>
      </c>
      <c r="V15" s="11"/>
      <c r="W15" s="12"/>
      <c r="X15" s="13">
        <v>22470</v>
      </c>
      <c r="Y15" s="13">
        <v>30730</v>
      </c>
      <c r="Z15" s="83">
        <v>35990</v>
      </c>
      <c r="AA15" s="19">
        <v>37190</v>
      </c>
      <c r="AB15" s="83">
        <v>36370</v>
      </c>
      <c r="AC15" s="116">
        <v>31970</v>
      </c>
      <c r="AD15" s="116">
        <v>36500</v>
      </c>
      <c r="AE15" s="19">
        <v>22180</v>
      </c>
      <c r="AF15" s="102"/>
      <c r="AG15" s="23">
        <f t="shared" si="0"/>
        <v>32692.5</v>
      </c>
      <c r="AJ15" s="23"/>
      <c r="AK15" s="23"/>
      <c r="AL15" s="23"/>
      <c r="AY15" s="68"/>
      <c r="AZ15" s="68"/>
      <c r="BA15" s="68"/>
      <c r="BB15" s="68"/>
      <c r="BC15" s="68"/>
    </row>
    <row r="16" spans="1:55" ht="16" thickBot="1" x14ac:dyDescent="0.25">
      <c r="A16" t="s">
        <v>42</v>
      </c>
      <c r="B16" s="22">
        <f>S21</f>
        <v>371360</v>
      </c>
      <c r="C16" s="22">
        <f t="shared" ref="C16:K16" si="2">T21</f>
        <v>352560</v>
      </c>
      <c r="D16" s="22">
        <f t="shared" si="2"/>
        <v>362985</v>
      </c>
      <c r="E16" s="22">
        <f t="shared" si="2"/>
        <v>0</v>
      </c>
      <c r="F16" s="22">
        <f t="shared" si="2"/>
        <v>140430</v>
      </c>
      <c r="G16" s="22">
        <f t="shared" si="2"/>
        <v>370310</v>
      </c>
      <c r="H16" s="22">
        <f t="shared" si="2"/>
        <v>383880</v>
      </c>
      <c r="I16" s="22">
        <f t="shared" si="2"/>
        <v>399932</v>
      </c>
      <c r="J16" s="22">
        <f t="shared" si="2"/>
        <v>413630</v>
      </c>
      <c r="K16" s="22">
        <f t="shared" si="2"/>
        <v>475230</v>
      </c>
      <c r="L16" s="22">
        <f>AC21</f>
        <v>435840</v>
      </c>
      <c r="M16" s="22">
        <f t="shared" ref="M16" si="3">AD21</f>
        <v>395630</v>
      </c>
      <c r="N16" s="22">
        <f t="shared" ref="N16" si="4">AE21</f>
        <v>355658</v>
      </c>
      <c r="O16" s="85"/>
      <c r="R16" s="102" t="s">
        <v>13</v>
      </c>
      <c r="S16" s="19">
        <v>28720</v>
      </c>
      <c r="T16" s="19">
        <v>24920</v>
      </c>
      <c r="U16" s="19">
        <v>30035</v>
      </c>
      <c r="V16" s="11"/>
      <c r="W16" s="14"/>
      <c r="X16" s="13">
        <v>34020</v>
      </c>
      <c r="Y16" s="13">
        <v>35520</v>
      </c>
      <c r="Z16" s="83">
        <v>33590</v>
      </c>
      <c r="AA16" s="19">
        <v>34570</v>
      </c>
      <c r="AB16" s="83">
        <v>48640</v>
      </c>
      <c r="AC16" s="116">
        <v>34580</v>
      </c>
      <c r="AD16" s="116">
        <v>27730</v>
      </c>
      <c r="AE16" s="19">
        <v>33889</v>
      </c>
      <c r="AF16" s="102"/>
      <c r="AG16" s="23">
        <f t="shared" si="0"/>
        <v>33751.875</v>
      </c>
      <c r="AJ16" s="48">
        <v>2020</v>
      </c>
      <c r="AK16" s="108" t="s">
        <v>23</v>
      </c>
      <c r="AL16" s="28" t="s">
        <v>24</v>
      </c>
      <c r="AN16" s="48">
        <v>2021</v>
      </c>
      <c r="AO16" s="108" t="s">
        <v>23</v>
      </c>
      <c r="AP16" s="28" t="s">
        <v>24</v>
      </c>
      <c r="AR16" s="48">
        <v>2022</v>
      </c>
      <c r="AS16" s="108" t="s">
        <v>23</v>
      </c>
      <c r="AT16" s="28" t="s">
        <v>24</v>
      </c>
      <c r="AV16" s="48">
        <v>2023</v>
      </c>
      <c r="AW16" s="108" t="s">
        <v>23</v>
      </c>
      <c r="AX16" s="28" t="s">
        <v>24</v>
      </c>
      <c r="AY16" s="68"/>
      <c r="AZ16" s="68"/>
      <c r="BA16" s="68"/>
      <c r="BB16" s="68"/>
      <c r="BC16" s="68"/>
    </row>
    <row r="17" spans="1:55" x14ac:dyDescent="0.2">
      <c r="A17" t="s">
        <v>43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22"/>
      <c r="O17" s="85"/>
      <c r="R17" s="102" t="s">
        <v>14</v>
      </c>
      <c r="S17" s="19">
        <v>28270</v>
      </c>
      <c r="T17" s="19">
        <v>32670</v>
      </c>
      <c r="U17" s="19">
        <v>32490</v>
      </c>
      <c r="V17" s="11"/>
      <c r="W17" s="14">
        <v>36260</v>
      </c>
      <c r="X17" s="13">
        <v>27570</v>
      </c>
      <c r="Y17" s="13">
        <v>28020</v>
      </c>
      <c r="Z17" s="83">
        <v>30220</v>
      </c>
      <c r="AA17" s="19">
        <v>32410</v>
      </c>
      <c r="AB17" s="83">
        <v>39810</v>
      </c>
      <c r="AC17" s="116">
        <v>30830</v>
      </c>
      <c r="AD17" s="116">
        <v>30960</v>
      </c>
      <c r="AE17" s="19">
        <v>19389</v>
      </c>
      <c r="AF17" s="102"/>
      <c r="AG17" s="23">
        <f>SUM(S17:AB17)/COUNT(S17:AB17)</f>
        <v>31968.888888888891</v>
      </c>
      <c r="AJ17" t="s">
        <v>41</v>
      </c>
      <c r="AK17" s="106">
        <v>286.57</v>
      </c>
      <c r="AL17" s="40">
        <f>AK17/$AK$20</f>
        <v>0.60301327778128477</v>
      </c>
      <c r="AN17" t="s">
        <v>37</v>
      </c>
      <c r="AO17" s="106">
        <v>228.9</v>
      </c>
      <c r="AP17" s="40">
        <f>AO17/$AO$20</f>
        <v>0.52524093620927037</v>
      </c>
      <c r="AR17" t="s">
        <v>37</v>
      </c>
      <c r="AS17" s="106">
        <v>205.3</v>
      </c>
      <c r="AT17" s="40">
        <f>AS17/$AS$20</f>
        <v>0.51882739449077586</v>
      </c>
      <c r="AV17" t="s">
        <v>37</v>
      </c>
      <c r="AW17" s="106">
        <v>192.9</v>
      </c>
      <c r="AX17" s="40">
        <f>AW17/$AW$20</f>
        <v>0.54246344206974129</v>
      </c>
      <c r="AY17" s="68"/>
      <c r="AZ17" s="68"/>
      <c r="BA17" s="68"/>
      <c r="BB17" s="68"/>
      <c r="BC17" s="68"/>
    </row>
    <row r="18" spans="1:55" x14ac:dyDescent="0.2">
      <c r="A18" t="s">
        <v>128</v>
      </c>
      <c r="H18" s="22">
        <f>T107</f>
        <v>55945</v>
      </c>
      <c r="I18" s="22">
        <f>U107</f>
        <v>73755</v>
      </c>
      <c r="J18" s="22">
        <f>V107</f>
        <v>68178</v>
      </c>
      <c r="K18" s="22">
        <f>W107</f>
        <v>58018</v>
      </c>
      <c r="L18" s="85"/>
      <c r="M18" s="85"/>
      <c r="N18" s="85"/>
      <c r="O18" s="85"/>
      <c r="R18" s="102" t="s">
        <v>15</v>
      </c>
      <c r="S18" s="19">
        <v>31620</v>
      </c>
      <c r="T18" s="19">
        <v>27100</v>
      </c>
      <c r="U18" s="19">
        <v>26760</v>
      </c>
      <c r="V18" s="11"/>
      <c r="W18" s="14">
        <v>22170</v>
      </c>
      <c r="X18" s="13">
        <v>31840</v>
      </c>
      <c r="Y18" s="13">
        <v>40490</v>
      </c>
      <c r="Z18" s="83">
        <v>42800</v>
      </c>
      <c r="AA18" s="19">
        <v>43530</v>
      </c>
      <c r="AB18" s="83">
        <v>38840</v>
      </c>
      <c r="AC18" s="116">
        <v>44080</v>
      </c>
      <c r="AD18" s="116">
        <v>30070</v>
      </c>
      <c r="AE18" s="19">
        <v>31150</v>
      </c>
      <c r="AF18" s="102"/>
      <c r="AG18" s="23">
        <f>SUM(S18:AB18)/COUNT(S18:AB18)</f>
        <v>33905.555555555555</v>
      </c>
      <c r="AJ18" t="s">
        <v>27</v>
      </c>
      <c r="AK18" s="106">
        <v>86.51</v>
      </c>
      <c r="AL18" s="40">
        <f>AK18/$AK$20</f>
        <v>0.18203817099088862</v>
      </c>
      <c r="AN18" t="s">
        <v>27</v>
      </c>
      <c r="AO18" s="106">
        <v>120.8</v>
      </c>
      <c r="AP18" s="40">
        <f>AO18/$AO$20</f>
        <v>0.27719137218907758</v>
      </c>
      <c r="AR18" t="s">
        <v>27</v>
      </c>
      <c r="AS18" s="106">
        <v>108.3</v>
      </c>
      <c r="AT18" s="40">
        <f>AS18/$AS$20</f>
        <v>0.27369219105382864</v>
      </c>
      <c r="AV18" t="s">
        <v>27</v>
      </c>
      <c r="AW18" s="106">
        <v>98.2</v>
      </c>
      <c r="AX18" s="40">
        <f>AW18/$AW$20</f>
        <v>0.27615298087739032</v>
      </c>
    </row>
    <row r="19" spans="1:55" ht="16" thickBot="1" x14ac:dyDescent="0.25">
      <c r="A19" t="s">
        <v>179</v>
      </c>
      <c r="H19" s="22">
        <f>T85</f>
        <v>137470</v>
      </c>
      <c r="I19" s="22">
        <f>U85</f>
        <v>142458</v>
      </c>
      <c r="J19" s="22">
        <f>V85</f>
        <v>157910</v>
      </c>
      <c r="K19" s="22">
        <f>W85</f>
        <v>145210</v>
      </c>
      <c r="L19" s="85"/>
      <c r="M19" s="85"/>
      <c r="N19" s="85"/>
      <c r="O19" s="85"/>
      <c r="R19" s="102" t="s">
        <v>16</v>
      </c>
      <c r="S19" s="19">
        <v>26090</v>
      </c>
      <c r="T19" s="19">
        <v>26060</v>
      </c>
      <c r="U19" s="19">
        <v>34270</v>
      </c>
      <c r="V19" s="11"/>
      <c r="W19" s="14">
        <v>38180</v>
      </c>
      <c r="X19" s="13">
        <v>41940</v>
      </c>
      <c r="Y19" s="13">
        <v>30050</v>
      </c>
      <c r="Z19" s="83">
        <v>23640</v>
      </c>
      <c r="AA19" s="19">
        <v>31080</v>
      </c>
      <c r="AB19" s="83">
        <v>37350</v>
      </c>
      <c r="AC19" s="116">
        <v>31500</v>
      </c>
      <c r="AD19" s="116">
        <v>40520</v>
      </c>
      <c r="AE19" s="19">
        <v>22435</v>
      </c>
      <c r="AF19" s="102"/>
      <c r="AG19" s="23">
        <f>SUM(S19:AB19)/COUNT(S19:AB19)</f>
        <v>32073.333333333332</v>
      </c>
      <c r="AJ19" t="s">
        <v>38</v>
      </c>
      <c r="AK19" s="106">
        <v>102.15</v>
      </c>
      <c r="AL19" s="40">
        <f>AK19/$AK$20</f>
        <v>0.21494855122782652</v>
      </c>
      <c r="AN19" t="s">
        <v>38</v>
      </c>
      <c r="AO19" s="106">
        <v>86.1</v>
      </c>
      <c r="AP19" s="40">
        <f>AO19/$AO$20</f>
        <v>0.19756769160165213</v>
      </c>
      <c r="AR19" t="s">
        <v>38</v>
      </c>
      <c r="AS19" s="106">
        <v>82.1</v>
      </c>
      <c r="AT19" s="40">
        <f>AS19/$AS$20</f>
        <v>0.20748041445539547</v>
      </c>
      <c r="AV19" t="s">
        <v>38</v>
      </c>
      <c r="AW19" s="106">
        <v>64.5</v>
      </c>
      <c r="AX19" s="40">
        <f>AW19/$AW$20</f>
        <v>0.18138357705286837</v>
      </c>
      <c r="AY19" s="68"/>
      <c r="AZ19" s="68"/>
      <c r="BA19" s="68"/>
      <c r="BB19" s="68"/>
      <c r="BC19" s="68"/>
    </row>
    <row r="20" spans="1:55" ht="16" thickBot="1" x14ac:dyDescent="0.25">
      <c r="A20" s="48" t="s">
        <v>18</v>
      </c>
      <c r="B20" s="22">
        <f>SUBTOTAL(109,B16:B19)</f>
        <v>371360</v>
      </c>
      <c r="C20" s="22">
        <f t="shared" ref="C20:N20" si="5">SUBTOTAL(109,C16:C19)</f>
        <v>352560</v>
      </c>
      <c r="D20" s="22">
        <f t="shared" si="5"/>
        <v>362985</v>
      </c>
      <c r="E20" s="22">
        <f t="shared" si="5"/>
        <v>0</v>
      </c>
      <c r="F20" s="22">
        <f t="shared" si="5"/>
        <v>140430</v>
      </c>
      <c r="G20" s="22">
        <f t="shared" si="5"/>
        <v>370310</v>
      </c>
      <c r="H20" s="22">
        <f t="shared" si="5"/>
        <v>577295</v>
      </c>
      <c r="I20" s="22">
        <f t="shared" si="5"/>
        <v>616145</v>
      </c>
      <c r="J20" s="22">
        <f t="shared" si="5"/>
        <v>639718</v>
      </c>
      <c r="K20" s="22">
        <f t="shared" si="5"/>
        <v>678458</v>
      </c>
      <c r="L20" s="22">
        <f t="shared" si="5"/>
        <v>435840</v>
      </c>
      <c r="M20" s="22">
        <f t="shared" si="5"/>
        <v>395630</v>
      </c>
      <c r="N20" s="22">
        <f t="shared" si="5"/>
        <v>355658</v>
      </c>
      <c r="O20" s="85"/>
      <c r="R20" s="102" t="s">
        <v>17</v>
      </c>
      <c r="S20" s="19">
        <v>41210</v>
      </c>
      <c r="T20" s="19">
        <v>36720</v>
      </c>
      <c r="U20" s="19">
        <v>34520</v>
      </c>
      <c r="V20" s="11"/>
      <c r="W20" s="14">
        <v>43820</v>
      </c>
      <c r="X20" s="15">
        <v>34470</v>
      </c>
      <c r="Y20" s="13">
        <v>33730</v>
      </c>
      <c r="Z20" s="83">
        <v>41239</v>
      </c>
      <c r="AA20" s="19">
        <v>32070</v>
      </c>
      <c r="AB20" s="83">
        <v>43790</v>
      </c>
      <c r="AC20" s="116">
        <v>39340</v>
      </c>
      <c r="AD20" s="116">
        <v>33090</v>
      </c>
      <c r="AE20" s="19">
        <v>38720</v>
      </c>
      <c r="AF20" s="102"/>
      <c r="AG20" s="23">
        <f>SUM(S20:AB20)/COUNT(S20:AB20)</f>
        <v>37952.111111111109</v>
      </c>
      <c r="AK20" s="107">
        <f>SUM(AK17:AK19)</f>
        <v>475.23</v>
      </c>
      <c r="AL20" s="41">
        <f>SUM(AL17:AL19)</f>
        <v>0.99999999999999989</v>
      </c>
      <c r="AO20" s="107">
        <f>SUM(AO17:AO19)</f>
        <v>435.79999999999995</v>
      </c>
      <c r="AP20" s="41">
        <f>SUM(AP17:AP19)</f>
        <v>1.0000000000000002</v>
      </c>
      <c r="AS20" s="107">
        <f>SUM(AS17:AS19)</f>
        <v>395.70000000000005</v>
      </c>
      <c r="AT20" s="41">
        <f>SUM(AT17:AT19)</f>
        <v>1</v>
      </c>
      <c r="AW20" s="107">
        <f>SUM(AW17:AW19)</f>
        <v>355.6</v>
      </c>
      <c r="AX20" s="41">
        <f>SUM(AX17:AX19)</f>
        <v>0.99999999999999989</v>
      </c>
      <c r="AY20" s="68"/>
      <c r="AZ20" s="68"/>
      <c r="BA20" s="68"/>
      <c r="BB20" s="68"/>
      <c r="BC20" s="68"/>
    </row>
    <row r="21" spans="1:55" x14ac:dyDescent="0.2"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R21" s="16" t="s">
        <v>18</v>
      </c>
      <c r="S21" s="101">
        <f>SUM(S9:S20)</f>
        <v>371360</v>
      </c>
      <c r="T21" s="101">
        <f t="shared" ref="T21:AA21" si="6">SUM(T9:T20)</f>
        <v>352560</v>
      </c>
      <c r="U21" s="101">
        <f t="shared" si="6"/>
        <v>362985</v>
      </c>
      <c r="V21" s="101">
        <f t="shared" si="6"/>
        <v>0</v>
      </c>
      <c r="W21" s="101">
        <f t="shared" si="6"/>
        <v>140430</v>
      </c>
      <c r="X21" s="101">
        <f t="shared" si="6"/>
        <v>370310</v>
      </c>
      <c r="Y21" s="101">
        <f t="shared" si="6"/>
        <v>383880</v>
      </c>
      <c r="Z21" s="101">
        <f t="shared" si="6"/>
        <v>399932</v>
      </c>
      <c r="AA21" s="101">
        <f t="shared" si="6"/>
        <v>413630</v>
      </c>
      <c r="AB21" s="101">
        <f>SUM(AB9:AB20)</f>
        <v>475230</v>
      </c>
      <c r="AC21" s="101">
        <f t="shared" ref="AC21" si="7">SUM(AC9:AC20)</f>
        <v>435840</v>
      </c>
      <c r="AD21" s="101">
        <f t="shared" ref="AD21" si="8">SUM(AD9:AD20)</f>
        <v>395630</v>
      </c>
      <c r="AE21" s="101">
        <f t="shared" ref="AE21" si="9">SUM(AE9:AE20)</f>
        <v>355658</v>
      </c>
      <c r="AF21" s="101">
        <f t="shared" ref="AF21" si="10">SUM(AF9:AF20)</f>
        <v>0</v>
      </c>
      <c r="AG21" s="22">
        <f>SUM(AG9:AG20)</f>
        <v>391802.13888888888</v>
      </c>
      <c r="AY21" s="68"/>
      <c r="AZ21" s="68"/>
      <c r="BA21" s="68"/>
      <c r="BB21" s="68"/>
      <c r="BC21" s="68"/>
    </row>
    <row r="22" spans="1:55" x14ac:dyDescent="0.2">
      <c r="A22" s="48" t="s">
        <v>144</v>
      </c>
      <c r="R22" s="103"/>
      <c r="S22" s="14">
        <f>SUM(S9:S20)/12</f>
        <v>30946.666666666668</v>
      </c>
      <c r="T22" s="14">
        <f>SUM(T9:T20)/12</f>
        <v>29380</v>
      </c>
      <c r="U22" s="14">
        <f>SUM(U9:U20)/12</f>
        <v>30248.75</v>
      </c>
      <c r="V22" s="14">
        <f>SUM(V9:V20)/12</f>
        <v>0</v>
      </c>
      <c r="W22" s="14">
        <f>SUM(W9:W20)/4</f>
        <v>35107.5</v>
      </c>
      <c r="X22" s="14">
        <f>SUM(X9:X20)/12</f>
        <v>30859.166666666668</v>
      </c>
      <c r="Y22" s="14">
        <f>SUM(Y9:Y20)/12</f>
        <v>31990</v>
      </c>
      <c r="Z22" s="14">
        <f>SUM(Z9:Z20)/12</f>
        <v>33327.666666666664</v>
      </c>
      <c r="AA22" s="14">
        <f>SUM(AA9:AA20)/12</f>
        <v>34469.166666666664</v>
      </c>
      <c r="AB22" s="14">
        <f>SUM(AB9:AB20)/12</f>
        <v>39602.5</v>
      </c>
      <c r="AC22" s="14">
        <f t="shared" ref="AC22:AE22" si="11">SUM(AC9:AC20)/12</f>
        <v>36320</v>
      </c>
      <c r="AD22" s="14">
        <f t="shared" si="11"/>
        <v>32969.166666666664</v>
      </c>
      <c r="AE22" s="14">
        <f t="shared" si="11"/>
        <v>29638.166666666668</v>
      </c>
      <c r="AF22" s="68"/>
      <c r="AG22" s="51"/>
      <c r="AJ22" s="73"/>
      <c r="AQ22" s="68"/>
      <c r="AR22" s="68"/>
      <c r="AS22" s="68"/>
      <c r="AT22" s="68"/>
      <c r="AU22" s="68"/>
    </row>
    <row r="23" spans="1:55" x14ac:dyDescent="0.2">
      <c r="A23" t="s">
        <v>157</v>
      </c>
      <c r="B23" s="48" t="s">
        <v>147</v>
      </c>
      <c r="C23" s="48" t="s">
        <v>148</v>
      </c>
      <c r="D23" s="48" t="s">
        <v>149</v>
      </c>
      <c r="E23" s="48" t="s">
        <v>150</v>
      </c>
      <c r="F23" s="48" t="s">
        <v>151</v>
      </c>
      <c r="G23" s="48" t="s">
        <v>152</v>
      </c>
      <c r="H23" s="48" t="s">
        <v>153</v>
      </c>
      <c r="I23" s="48" t="s">
        <v>154</v>
      </c>
      <c r="J23" s="48" t="s">
        <v>155</v>
      </c>
      <c r="K23" s="48" t="s">
        <v>156</v>
      </c>
      <c r="L23" s="48" t="s">
        <v>176</v>
      </c>
      <c r="M23" s="48" t="s">
        <v>177</v>
      </c>
      <c r="N23" s="48" t="s">
        <v>178</v>
      </c>
      <c r="O23" s="48"/>
      <c r="P23" s="48"/>
      <c r="R23" s="103" t="s">
        <v>19</v>
      </c>
      <c r="S23" s="20">
        <f>S22/$AG$16</f>
        <v>0.91688733341974837</v>
      </c>
      <c r="T23" s="20">
        <f>T22/$AG$16</f>
        <v>0.87047015906523717</v>
      </c>
      <c r="U23" s="20">
        <f>U22/$AG$16</f>
        <v>0.89620946984426786</v>
      </c>
      <c r="V23" s="20" t="e">
        <f>V22/R68:R82+$AG$16</f>
        <v>#VALUE!</v>
      </c>
      <c r="W23" s="20">
        <f t="shared" ref="W23:AB23" si="12">W22/$AG$16</f>
        <v>1.0401644353091495</v>
      </c>
      <c r="X23" s="20">
        <f t="shared" si="12"/>
        <v>0.91429488485207611</v>
      </c>
      <c r="Y23" s="20">
        <f t="shared" si="12"/>
        <v>0.94779919634094401</v>
      </c>
      <c r="Z23" s="20">
        <f t="shared" si="12"/>
        <v>0.98743156244406172</v>
      </c>
      <c r="AA23" s="20">
        <f t="shared" si="12"/>
        <v>1.021251905758322</v>
      </c>
      <c r="AB23" s="20">
        <f t="shared" si="12"/>
        <v>1.1733422217284224</v>
      </c>
      <c r="AC23" s="20">
        <f t="shared" ref="AC23" si="13">AC22/$AG$16</f>
        <v>1.0760883654611781</v>
      </c>
      <c r="AD23" s="20">
        <f t="shared" ref="AD23" si="14">AD22/$AG$16</f>
        <v>0.9768099303125134</v>
      </c>
      <c r="AE23" s="20">
        <f t="shared" ref="AE23" si="15">AE22/$AG$16</f>
        <v>0.87811911683918797</v>
      </c>
      <c r="AF23" s="80"/>
      <c r="AG23" s="51"/>
    </row>
    <row r="24" spans="1:55" x14ac:dyDescent="0.2">
      <c r="A24" t="s">
        <v>42</v>
      </c>
      <c r="F24" s="37">
        <f>T34</f>
        <v>47320</v>
      </c>
      <c r="G24" s="37">
        <f t="shared" ref="G24:N24" si="16">U34</f>
        <v>103920</v>
      </c>
      <c r="H24" s="37">
        <f t="shared" si="16"/>
        <v>109660</v>
      </c>
      <c r="I24" s="37">
        <f t="shared" si="16"/>
        <v>104792</v>
      </c>
      <c r="J24" s="37">
        <f t="shared" si="16"/>
        <v>105580</v>
      </c>
      <c r="K24" s="37">
        <f t="shared" si="16"/>
        <v>86510</v>
      </c>
      <c r="L24" s="37">
        <f t="shared" si="16"/>
        <v>120800</v>
      </c>
      <c r="M24" s="37">
        <f t="shared" si="16"/>
        <v>108300</v>
      </c>
      <c r="N24" s="37">
        <f t="shared" si="16"/>
        <v>98200</v>
      </c>
      <c r="O24" s="37"/>
      <c r="R24" s="103" t="s">
        <v>20</v>
      </c>
      <c r="S24" s="21">
        <v>0.04</v>
      </c>
      <c r="T24" s="21">
        <f>(T22/S22)-1</f>
        <v>-5.0624730719517452E-2</v>
      </c>
      <c r="U24" s="21">
        <f>(U22/T22)-1</f>
        <v>2.9569434989789034E-2</v>
      </c>
      <c r="V24" s="21"/>
      <c r="W24" s="21"/>
      <c r="X24" s="21">
        <f>(X22/W22)-1</f>
        <v>-0.12100928101782615</v>
      </c>
      <c r="Y24" s="21">
        <f>(Y22/X22)-1</f>
        <v>3.6644973130620206E-2</v>
      </c>
      <c r="Z24" s="21">
        <f>(Z22/Y22)-1</f>
        <v>4.1815150567885651E-2</v>
      </c>
      <c r="AA24" s="21">
        <f>(AA22/Z22)-1</f>
        <v>3.4250822639848799E-2</v>
      </c>
      <c r="AB24" s="21">
        <f>(AB22/AA22)-1</f>
        <v>0.14892536808258594</v>
      </c>
      <c r="AC24" s="21">
        <f t="shared" ref="AC24:AE24" si="17">(AC22/AB22)-1</f>
        <v>-8.2886181427940131E-2</v>
      </c>
      <c r="AD24" s="21">
        <f t="shared" si="17"/>
        <v>-9.2258627019089601E-2</v>
      </c>
      <c r="AE24" s="21">
        <f t="shared" si="17"/>
        <v>-0.10103379420165293</v>
      </c>
      <c r="AF24" s="81"/>
      <c r="AG24" s="51"/>
    </row>
    <row r="25" spans="1:55" x14ac:dyDescent="0.2">
      <c r="A25" t="s">
        <v>183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R25" s="103" t="s">
        <v>36</v>
      </c>
      <c r="S25" s="51">
        <f>S21/S7</f>
        <v>159.1088260497001</v>
      </c>
      <c r="T25" s="51">
        <f>T21/T7</f>
        <v>151.05398457583547</v>
      </c>
      <c r="U25" s="51">
        <f>U21/U7</f>
        <v>155.38741438356163</v>
      </c>
      <c r="V25" s="51">
        <f>V21/V7</f>
        <v>0</v>
      </c>
      <c r="W25" s="51">
        <f>W21/W7</f>
        <v>61.189542483660134</v>
      </c>
      <c r="X25" s="51">
        <f>X21/X7</f>
        <v>161.00434782608696</v>
      </c>
      <c r="Y25" s="51">
        <f>Y21/Y7</f>
        <v>155.29126213592232</v>
      </c>
      <c r="Z25" s="51">
        <f>Z21/Z7</f>
        <v>146.60263929618768</v>
      </c>
      <c r="AA25" s="51">
        <f>AA21/AA7</f>
        <v>162.46268656716418</v>
      </c>
      <c r="AB25" s="51">
        <f>AB21/AB7</f>
        <v>181.04</v>
      </c>
      <c r="AC25" s="51">
        <f t="shared" ref="AC25:AE25" si="18">AC21/AC7</f>
        <v>172.26877470355731</v>
      </c>
      <c r="AD25" s="51">
        <f t="shared" si="18"/>
        <v>155.45383104125736</v>
      </c>
      <c r="AE25" s="51">
        <f t="shared" si="18"/>
        <v>134.71893939393939</v>
      </c>
      <c r="AG25" s="51">
        <v>157.16212885257306</v>
      </c>
    </row>
    <row r="26" spans="1:55" x14ac:dyDescent="0.2">
      <c r="A26" t="s">
        <v>128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R26" s="127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G26" s="51"/>
    </row>
    <row r="27" spans="1:55" x14ac:dyDescent="0.2">
      <c r="A27" t="s">
        <v>179</v>
      </c>
    </row>
    <row r="28" spans="1:55" x14ac:dyDescent="0.2">
      <c r="A28" s="48" t="s">
        <v>18</v>
      </c>
      <c r="F28" s="71">
        <f>SUM(F24:F27)</f>
        <v>47320</v>
      </c>
      <c r="G28" s="71">
        <f t="shared" ref="G28:N28" si="19">SUM(G24:G27)</f>
        <v>103920</v>
      </c>
      <c r="H28" s="71">
        <f t="shared" si="19"/>
        <v>109660</v>
      </c>
      <c r="I28" s="71">
        <f t="shared" si="19"/>
        <v>104792</v>
      </c>
      <c r="J28" s="71">
        <f t="shared" si="19"/>
        <v>105580</v>
      </c>
      <c r="K28" s="71">
        <f t="shared" si="19"/>
        <v>86510</v>
      </c>
      <c r="L28" s="71">
        <f t="shared" si="19"/>
        <v>120800</v>
      </c>
      <c r="M28" s="71">
        <f t="shared" si="19"/>
        <v>108300</v>
      </c>
      <c r="N28" s="71">
        <f t="shared" si="19"/>
        <v>98200</v>
      </c>
      <c r="O28" s="76"/>
    </row>
    <row r="29" spans="1:55" ht="20" thickBot="1" x14ac:dyDescent="0.25">
      <c r="A29" s="48"/>
      <c r="F29" s="76"/>
      <c r="G29" s="76"/>
      <c r="H29" s="76"/>
      <c r="I29" s="76"/>
      <c r="J29" s="76"/>
      <c r="K29" s="76"/>
      <c r="L29" s="76"/>
      <c r="M29" s="76"/>
      <c r="N29" s="76"/>
      <c r="O29" s="76"/>
      <c r="R29" s="100" t="s">
        <v>42</v>
      </c>
      <c r="S29" s="100"/>
    </row>
    <row r="30" spans="1:55" ht="16" thickTop="1" x14ac:dyDescent="0.2">
      <c r="A30" s="48" t="s">
        <v>140</v>
      </c>
      <c r="O30" s="76"/>
    </row>
    <row r="31" spans="1:55" ht="18" thickBot="1" x14ac:dyDescent="0.25">
      <c r="A31" t="s">
        <v>157</v>
      </c>
      <c r="B31" s="48" t="s">
        <v>147</v>
      </c>
      <c r="C31" s="48" t="s">
        <v>148</v>
      </c>
      <c r="D31" s="48" t="s">
        <v>149</v>
      </c>
      <c r="E31" s="48" t="s">
        <v>150</v>
      </c>
      <c r="F31" s="48" t="s">
        <v>151</v>
      </c>
      <c r="G31" s="48" t="s">
        <v>152</v>
      </c>
      <c r="H31" s="48" t="s">
        <v>153</v>
      </c>
      <c r="I31" s="48" t="s">
        <v>154</v>
      </c>
      <c r="J31" s="48" t="s">
        <v>155</v>
      </c>
      <c r="K31" s="48" t="s">
        <v>156</v>
      </c>
      <c r="L31" s="48" t="s">
        <v>176</v>
      </c>
      <c r="M31" s="48" t="s">
        <v>177</v>
      </c>
      <c r="N31" s="48" t="s">
        <v>178</v>
      </c>
      <c r="O31" s="76"/>
      <c r="S31" s="95"/>
      <c r="T31" s="95">
        <v>2015</v>
      </c>
      <c r="U31" s="95">
        <v>2016</v>
      </c>
      <c r="V31" s="95">
        <v>2017</v>
      </c>
      <c r="W31" s="95">
        <v>2018</v>
      </c>
      <c r="X31" s="95">
        <v>2019</v>
      </c>
      <c r="Y31" s="95">
        <v>2020</v>
      </c>
      <c r="Z31" s="95">
        <v>2021</v>
      </c>
      <c r="AA31" s="95">
        <v>2022</v>
      </c>
      <c r="AB31" s="95">
        <v>2023</v>
      </c>
      <c r="AC31" s="95">
        <v>2024</v>
      </c>
    </row>
    <row r="32" spans="1:55" ht="19" thickTop="1" thickBot="1" x14ac:dyDescent="0.25">
      <c r="A32" t="s">
        <v>42</v>
      </c>
      <c r="B32" s="22">
        <v>371360</v>
      </c>
      <c r="C32" s="22">
        <v>352560</v>
      </c>
      <c r="D32" s="22">
        <v>362985</v>
      </c>
      <c r="F32" s="37">
        <f>T32</f>
        <v>64110</v>
      </c>
      <c r="G32" s="37">
        <f t="shared" ref="G32:N32" si="20">U32</f>
        <v>183370</v>
      </c>
      <c r="H32" s="37">
        <f t="shared" si="20"/>
        <v>192870</v>
      </c>
      <c r="I32" s="37">
        <f t="shared" si="20"/>
        <v>204080</v>
      </c>
      <c r="J32" s="37">
        <f t="shared" si="20"/>
        <v>211350</v>
      </c>
      <c r="K32" s="37">
        <f t="shared" si="20"/>
        <v>286570</v>
      </c>
      <c r="L32" s="37">
        <f t="shared" si="20"/>
        <v>228900</v>
      </c>
      <c r="M32" s="37">
        <f t="shared" si="20"/>
        <v>205300</v>
      </c>
      <c r="N32" s="37">
        <f t="shared" si="20"/>
        <v>192900</v>
      </c>
      <c r="O32" s="76"/>
      <c r="S32" s="95" t="s">
        <v>41</v>
      </c>
      <c r="T32" s="123">
        <v>64110</v>
      </c>
      <c r="U32" s="123">
        <v>183370</v>
      </c>
      <c r="V32" s="123">
        <v>192870</v>
      </c>
      <c r="W32" s="123">
        <v>204080</v>
      </c>
      <c r="X32" s="22">
        <v>211350</v>
      </c>
      <c r="Y32" s="22">
        <v>286570</v>
      </c>
      <c r="Z32" s="22">
        <v>228900</v>
      </c>
      <c r="AA32" s="22">
        <v>205300</v>
      </c>
      <c r="AB32" s="22">
        <v>192900</v>
      </c>
    </row>
    <row r="33" spans="1:29" ht="19" thickTop="1" thickBot="1" x14ac:dyDescent="0.25">
      <c r="A33" t="s">
        <v>43</v>
      </c>
      <c r="F33" s="43"/>
      <c r="G33" s="43"/>
      <c r="H33" s="43"/>
      <c r="I33" s="43"/>
      <c r="J33" s="43"/>
      <c r="K33" s="43"/>
      <c r="L33" s="43"/>
      <c r="M33" s="43"/>
      <c r="N33" s="43"/>
      <c r="O33" s="76"/>
      <c r="S33" s="95" t="s">
        <v>39</v>
      </c>
      <c r="T33" s="123">
        <v>29000</v>
      </c>
      <c r="U33" s="123">
        <v>83020</v>
      </c>
      <c r="V33" s="123">
        <v>81350</v>
      </c>
      <c r="W33" s="73">
        <v>91060</v>
      </c>
      <c r="X33" s="22">
        <v>96700</v>
      </c>
      <c r="Y33" s="22">
        <v>102150</v>
      </c>
      <c r="Z33" s="22">
        <v>86100</v>
      </c>
      <c r="AA33" s="22">
        <v>82100</v>
      </c>
      <c r="AB33" s="22">
        <v>64500</v>
      </c>
    </row>
    <row r="34" spans="1:29" ht="19" thickTop="1" thickBot="1" x14ac:dyDescent="0.25">
      <c r="A34" t="s">
        <v>128</v>
      </c>
      <c r="F34" s="43"/>
      <c r="G34" s="43"/>
      <c r="H34" s="37">
        <f>T105</f>
        <v>41375</v>
      </c>
      <c r="I34" s="37">
        <f t="shared" ref="I34:K34" si="21">U105</f>
        <v>57545</v>
      </c>
      <c r="J34" s="37">
        <f t="shared" si="21"/>
        <v>53008</v>
      </c>
      <c r="K34" s="37">
        <f t="shared" si="21"/>
        <v>45856</v>
      </c>
      <c r="L34" s="43"/>
      <c r="M34" s="43"/>
      <c r="N34" s="43"/>
      <c r="O34" s="76"/>
      <c r="S34" s="95" t="s">
        <v>27</v>
      </c>
      <c r="T34" s="22">
        <v>47320</v>
      </c>
      <c r="U34" s="22">
        <v>103920</v>
      </c>
      <c r="V34" s="22">
        <v>109660</v>
      </c>
      <c r="W34" s="22">
        <v>104792</v>
      </c>
      <c r="X34" s="22">
        <v>105580</v>
      </c>
      <c r="Y34" s="22">
        <v>86510</v>
      </c>
      <c r="Z34" s="22">
        <v>120800</v>
      </c>
      <c r="AA34" s="22">
        <v>108300</v>
      </c>
      <c r="AB34" s="22">
        <v>98200</v>
      </c>
    </row>
    <row r="35" spans="1:29" ht="17" thickTop="1" thickBot="1" x14ac:dyDescent="0.25">
      <c r="A35" t="s">
        <v>179</v>
      </c>
      <c r="H35" s="37">
        <f>T82</f>
        <v>97880</v>
      </c>
      <c r="I35" s="37">
        <f>U82</f>
        <v>108058</v>
      </c>
      <c r="J35" s="37">
        <f>V82</f>
        <v>120730</v>
      </c>
      <c r="K35" s="37">
        <f>W82</f>
        <v>110720</v>
      </c>
      <c r="L35" s="43"/>
      <c r="M35" s="43"/>
      <c r="N35" s="43"/>
      <c r="S35" s="96" t="s">
        <v>18</v>
      </c>
      <c r="T35" s="124">
        <f>SUM(T32:T34)</f>
        <v>140430</v>
      </c>
      <c r="U35" s="124">
        <f t="shared" ref="U35:AB35" si="22">SUM(U32:U34)</f>
        <v>370310</v>
      </c>
      <c r="V35" s="124">
        <f t="shared" si="22"/>
        <v>383880</v>
      </c>
      <c r="W35" s="124">
        <f t="shared" si="22"/>
        <v>399932</v>
      </c>
      <c r="X35" s="124">
        <f>SUM(X32:X34)</f>
        <v>413630</v>
      </c>
      <c r="Y35" s="124">
        <f>SUM(Y32:Y34)</f>
        <v>475230</v>
      </c>
      <c r="Z35" s="124">
        <f t="shared" ref="Z35:AA35" si="23">SUM(Z32:Z34)</f>
        <v>435800</v>
      </c>
      <c r="AA35" s="124">
        <f t="shared" si="23"/>
        <v>395700</v>
      </c>
      <c r="AB35" s="124">
        <f>SUM(AB32:AB34)</f>
        <v>355600</v>
      </c>
      <c r="AC35" s="124">
        <f>SUM(AC32:AC33)</f>
        <v>0</v>
      </c>
    </row>
    <row r="36" spans="1:29" ht="16" thickTop="1" x14ac:dyDescent="0.2">
      <c r="A36" s="48" t="s">
        <v>18</v>
      </c>
      <c r="B36" s="37">
        <f>SUM(B32:B35)</f>
        <v>371360</v>
      </c>
      <c r="C36" s="37">
        <f t="shared" ref="C36:G36" si="24">SUM(C32:C35)</f>
        <v>352560</v>
      </c>
      <c r="D36" s="37">
        <f t="shared" si="24"/>
        <v>362985</v>
      </c>
      <c r="E36" s="37"/>
      <c r="F36" s="37">
        <f t="shared" si="24"/>
        <v>64110</v>
      </c>
      <c r="G36" s="37">
        <f t="shared" si="24"/>
        <v>183370</v>
      </c>
      <c r="H36" s="37">
        <f>SUM(H32:H35)</f>
        <v>332125</v>
      </c>
      <c r="I36" s="37">
        <f>SUM(I32:I35)</f>
        <v>369683</v>
      </c>
      <c r="J36" s="37">
        <f>SUM(J32:J35)</f>
        <v>385088</v>
      </c>
      <c r="K36" s="37">
        <f>SUM(K32:K35)</f>
        <v>443146</v>
      </c>
      <c r="L36" s="37">
        <f t="shared" ref="L36:N36" si="25">SUM(L32:L35)</f>
        <v>228900</v>
      </c>
      <c r="M36" s="37">
        <f t="shared" si="25"/>
        <v>205300</v>
      </c>
      <c r="N36" s="37">
        <f t="shared" si="25"/>
        <v>192900</v>
      </c>
    </row>
    <row r="37" spans="1:29" ht="18" thickBot="1" x14ac:dyDescent="0.25">
      <c r="S37" s="95"/>
      <c r="T37" s="95">
        <v>2015</v>
      </c>
      <c r="U37" s="95">
        <v>2016</v>
      </c>
      <c r="V37" s="95">
        <v>2017</v>
      </c>
      <c r="W37" s="95">
        <v>2018</v>
      </c>
      <c r="X37" s="95">
        <v>2019</v>
      </c>
      <c r="Y37" s="95">
        <v>2020</v>
      </c>
      <c r="Z37" s="95">
        <v>2021</v>
      </c>
      <c r="AA37" s="95">
        <v>2022</v>
      </c>
      <c r="AB37" s="95">
        <v>2023</v>
      </c>
      <c r="AC37" s="95">
        <v>2024</v>
      </c>
    </row>
    <row r="38" spans="1:29" ht="19" thickTop="1" thickBot="1" x14ac:dyDescent="0.25">
      <c r="O38" s="48"/>
      <c r="P38" s="48"/>
      <c r="S38" s="95" t="s">
        <v>127</v>
      </c>
      <c r="T38" s="119">
        <v>2295</v>
      </c>
      <c r="U38" s="119">
        <v>2300</v>
      </c>
      <c r="V38" s="119">
        <v>2472</v>
      </c>
      <c r="W38" s="119">
        <v>2728</v>
      </c>
      <c r="X38" s="119">
        <v>2546</v>
      </c>
      <c r="Y38" s="119">
        <v>2625</v>
      </c>
      <c r="Z38" s="119">
        <v>2530</v>
      </c>
      <c r="AA38" s="119">
        <v>2545</v>
      </c>
      <c r="AB38" s="119">
        <v>2640</v>
      </c>
      <c r="AC38" s="119">
        <v>2575</v>
      </c>
    </row>
    <row r="39" spans="1:29" ht="19" thickTop="1" thickBot="1" x14ac:dyDescent="0.25">
      <c r="A39" s="48" t="s">
        <v>141</v>
      </c>
      <c r="O39" s="43"/>
      <c r="S39" s="95" t="s">
        <v>41</v>
      </c>
      <c r="T39" s="123">
        <v>64110</v>
      </c>
      <c r="U39" s="123">
        <v>183370</v>
      </c>
      <c r="V39" s="73">
        <v>192870</v>
      </c>
      <c r="W39" s="73">
        <v>204080</v>
      </c>
      <c r="X39" s="22">
        <v>211350</v>
      </c>
      <c r="Y39" s="22">
        <v>286570</v>
      </c>
      <c r="Z39" s="22">
        <v>228900</v>
      </c>
      <c r="AA39" s="22">
        <v>205300</v>
      </c>
      <c r="AB39" s="22">
        <v>192900</v>
      </c>
    </row>
    <row r="40" spans="1:29" ht="19" thickTop="1" thickBot="1" x14ac:dyDescent="0.25">
      <c r="A40" t="s">
        <v>157</v>
      </c>
      <c r="B40" s="48" t="s">
        <v>147</v>
      </c>
      <c r="C40" s="48" t="s">
        <v>148</v>
      </c>
      <c r="D40" s="48" t="s">
        <v>149</v>
      </c>
      <c r="E40" s="48" t="s">
        <v>150</v>
      </c>
      <c r="F40" s="48" t="s">
        <v>151</v>
      </c>
      <c r="G40" s="48" t="s">
        <v>152</v>
      </c>
      <c r="H40" s="48" t="s">
        <v>153</v>
      </c>
      <c r="I40" s="48" t="s">
        <v>154</v>
      </c>
      <c r="J40" s="48" t="s">
        <v>155</v>
      </c>
      <c r="K40" s="48" t="s">
        <v>156</v>
      </c>
      <c r="L40" s="48" t="s">
        <v>176</v>
      </c>
      <c r="M40" s="48" t="s">
        <v>177</v>
      </c>
      <c r="N40" s="48" t="s">
        <v>178</v>
      </c>
      <c r="O40" s="43"/>
      <c r="S40" s="95" t="s">
        <v>39</v>
      </c>
      <c r="T40" s="123">
        <v>29000</v>
      </c>
      <c r="U40" s="123">
        <v>83020</v>
      </c>
      <c r="V40" s="73">
        <v>81350</v>
      </c>
      <c r="W40" s="73">
        <v>91060</v>
      </c>
      <c r="X40" s="22">
        <v>96700</v>
      </c>
      <c r="Y40" s="22">
        <v>102150</v>
      </c>
      <c r="Z40" s="22">
        <v>86100</v>
      </c>
      <c r="AA40" s="22">
        <v>82100</v>
      </c>
      <c r="AB40" s="22">
        <v>64500</v>
      </c>
    </row>
    <row r="41" spans="1:29" ht="19" thickTop="1" thickBot="1" x14ac:dyDescent="0.25">
      <c r="A41" t="s">
        <v>42</v>
      </c>
      <c r="F41" s="37">
        <f>T33</f>
        <v>29000</v>
      </c>
      <c r="G41" s="37">
        <f t="shared" ref="G41:N41" si="26">U33</f>
        <v>83020</v>
      </c>
      <c r="H41" s="37">
        <f t="shared" si="26"/>
        <v>81350</v>
      </c>
      <c r="I41" s="37">
        <f t="shared" si="26"/>
        <v>91060</v>
      </c>
      <c r="J41" s="37">
        <f t="shared" si="26"/>
        <v>96700</v>
      </c>
      <c r="K41" s="37">
        <f t="shared" si="26"/>
        <v>102150</v>
      </c>
      <c r="L41" s="37">
        <f t="shared" si="26"/>
        <v>86100</v>
      </c>
      <c r="M41" s="37">
        <f t="shared" si="26"/>
        <v>82100</v>
      </c>
      <c r="N41" s="37">
        <f t="shared" si="26"/>
        <v>64500</v>
      </c>
      <c r="O41" s="43"/>
      <c r="S41" s="95" t="s">
        <v>27</v>
      </c>
      <c r="T41" s="71">
        <v>47320</v>
      </c>
      <c r="U41" s="71">
        <v>103920</v>
      </c>
      <c r="V41" s="22">
        <v>109660</v>
      </c>
      <c r="W41" s="22">
        <v>104792</v>
      </c>
      <c r="X41" s="22">
        <v>105580</v>
      </c>
      <c r="Y41" s="22">
        <v>86510</v>
      </c>
      <c r="Z41" s="22">
        <v>120800</v>
      </c>
      <c r="AA41" s="22">
        <v>108300</v>
      </c>
      <c r="AB41" s="22">
        <v>98200</v>
      </c>
    </row>
    <row r="42" spans="1:29" ht="17" thickTop="1" thickBot="1" x14ac:dyDescent="0.25">
      <c r="A42" t="s">
        <v>43</v>
      </c>
      <c r="F42" s="43"/>
      <c r="G42" s="43"/>
      <c r="H42" s="43"/>
      <c r="I42" s="43"/>
      <c r="J42" s="43"/>
      <c r="K42" s="43"/>
      <c r="L42" s="43"/>
      <c r="M42" s="22"/>
      <c r="N42" s="22"/>
      <c r="O42" s="43"/>
      <c r="S42" s="96" t="s">
        <v>137</v>
      </c>
      <c r="T42" s="126">
        <f>SUM(T39:T41)/T38</f>
        <v>61.189542483660134</v>
      </c>
      <c r="U42" s="126">
        <f t="shared" ref="U42:AC42" si="27">SUM(U39:U41)/U38</f>
        <v>161.00434782608696</v>
      </c>
      <c r="V42" s="126">
        <f t="shared" si="27"/>
        <v>155.29126213592232</v>
      </c>
      <c r="W42" s="126">
        <f t="shared" si="27"/>
        <v>146.60263929618768</v>
      </c>
      <c r="X42" s="126">
        <f t="shared" si="27"/>
        <v>162.46268656716418</v>
      </c>
      <c r="Y42" s="126">
        <f t="shared" si="27"/>
        <v>181.04</v>
      </c>
      <c r="Z42" s="126">
        <f t="shared" si="27"/>
        <v>172.25296442687747</v>
      </c>
      <c r="AA42" s="126">
        <f t="shared" si="27"/>
        <v>155.48133595284872</v>
      </c>
      <c r="AB42" s="126">
        <f t="shared" si="27"/>
        <v>134.69696969696969</v>
      </c>
      <c r="AC42" s="126">
        <f t="shared" si="27"/>
        <v>0</v>
      </c>
    </row>
    <row r="43" spans="1:29" ht="16" thickTop="1" x14ac:dyDescent="0.2">
      <c r="A43" t="s">
        <v>128</v>
      </c>
      <c r="F43" s="43"/>
      <c r="G43" s="43"/>
      <c r="H43" s="37">
        <f>T106</f>
        <v>14570</v>
      </c>
      <c r="I43" s="37">
        <f>U106</f>
        <v>16210</v>
      </c>
      <c r="J43" s="37">
        <f>V106</f>
        <v>15170</v>
      </c>
      <c r="K43" s="37">
        <f>W106</f>
        <v>12162</v>
      </c>
      <c r="L43" s="43"/>
      <c r="M43" s="43"/>
      <c r="N43" s="43"/>
      <c r="O43" s="109"/>
    </row>
    <row r="44" spans="1:29" x14ac:dyDescent="0.2">
      <c r="A44" t="s">
        <v>179</v>
      </c>
      <c r="H44" s="37">
        <f>T83</f>
        <v>39590</v>
      </c>
      <c r="I44" s="37">
        <f>U83</f>
        <v>34400</v>
      </c>
      <c r="J44" s="37">
        <f>V83</f>
        <v>37180</v>
      </c>
      <c r="K44" s="37">
        <f>W83</f>
        <v>34490</v>
      </c>
      <c r="L44" s="43"/>
      <c r="M44" s="43"/>
      <c r="N44" s="43"/>
    </row>
    <row r="45" spans="1:29" ht="18" thickBot="1" x14ac:dyDescent="0.25">
      <c r="A45" s="48" t="s">
        <v>18</v>
      </c>
      <c r="F45" s="37">
        <f t="shared" ref="F45" si="28">SUM(F41:F44)</f>
        <v>29000</v>
      </c>
      <c r="G45" s="37">
        <f t="shared" ref="G45" si="29">SUM(G41:G44)</f>
        <v>83020</v>
      </c>
      <c r="H45" s="37">
        <f>SUM(H41:H44)</f>
        <v>135510</v>
      </c>
      <c r="I45" s="37">
        <f t="shared" ref="I45:N45" si="30">SUM(I41:I44)</f>
        <v>141670</v>
      </c>
      <c r="J45" s="37">
        <f t="shared" si="30"/>
        <v>149050</v>
      </c>
      <c r="K45" s="37">
        <f t="shared" si="30"/>
        <v>148802</v>
      </c>
      <c r="L45" s="37">
        <f t="shared" si="30"/>
        <v>86100</v>
      </c>
      <c r="M45" s="37">
        <f t="shared" si="30"/>
        <v>82100</v>
      </c>
      <c r="N45" s="37">
        <f t="shared" si="30"/>
        <v>64500</v>
      </c>
      <c r="S45" s="95"/>
      <c r="T45" s="95">
        <v>2015</v>
      </c>
      <c r="U45" s="95">
        <v>2016</v>
      </c>
      <c r="V45" s="95">
        <v>2017</v>
      </c>
      <c r="W45" s="95">
        <v>2018</v>
      </c>
      <c r="X45" s="95">
        <v>2019</v>
      </c>
      <c r="Y45" s="95">
        <v>2020</v>
      </c>
      <c r="Z45" s="95">
        <v>2021</v>
      </c>
      <c r="AA45" s="95">
        <v>2022</v>
      </c>
      <c r="AB45" s="95">
        <v>2023</v>
      </c>
      <c r="AC45" s="95">
        <v>2024</v>
      </c>
    </row>
    <row r="46" spans="1:29" ht="19" thickTop="1" thickBot="1" x14ac:dyDescent="0.25">
      <c r="S46" s="95" t="s">
        <v>41</v>
      </c>
      <c r="T46" s="31">
        <f>T39/T35</f>
        <v>0.45652638325144201</v>
      </c>
      <c r="U46" s="31">
        <f>U39/U35</f>
        <v>0.49517971429342983</v>
      </c>
      <c r="V46" s="31">
        <f>V39/V35</f>
        <v>0.50242263207252269</v>
      </c>
      <c r="W46" s="31">
        <f>W39/W35</f>
        <v>0.51028674874728708</v>
      </c>
      <c r="X46" s="31">
        <f>X39/X35</f>
        <v>0.51096390493919686</v>
      </c>
      <c r="Y46" s="31">
        <f>Y39/Y35</f>
        <v>0.60301327778128488</v>
      </c>
      <c r="Z46" s="31">
        <f>Z39/Z35</f>
        <v>0.52524093620927026</v>
      </c>
      <c r="AA46" s="31">
        <f>AA39/AA35</f>
        <v>0.51882739449077586</v>
      </c>
      <c r="AB46" s="31">
        <f>AB39/AB35</f>
        <v>0.54246344206974129</v>
      </c>
      <c r="AC46" s="31" t="e">
        <f>AC39/AC35</f>
        <v>#DIV/0!</v>
      </c>
    </row>
    <row r="47" spans="1:29" ht="19" thickTop="1" thickBot="1" x14ac:dyDescent="0.25">
      <c r="A47" s="48" t="s">
        <v>159</v>
      </c>
      <c r="O47" s="48"/>
      <c r="P47" s="48"/>
      <c r="S47" s="95" t="s">
        <v>39</v>
      </c>
      <c r="T47" s="31">
        <f>T33/T35</f>
        <v>0.206508580787581</v>
      </c>
      <c r="U47" s="31">
        <f>U33/U35</f>
        <v>0.22419054305851854</v>
      </c>
      <c r="V47" s="31">
        <f>V33/V35</f>
        <v>0.21191518182765448</v>
      </c>
      <c r="W47" s="31">
        <f>W33/W35</f>
        <v>0.22768870708020364</v>
      </c>
      <c r="X47" s="31">
        <f>X33/X35</f>
        <v>0.23378381645431909</v>
      </c>
      <c r="Y47" s="31">
        <f>Y33/Y35</f>
        <v>0.21494855122782652</v>
      </c>
      <c r="Z47" s="31">
        <f>Z33/Z35</f>
        <v>0.19756769160165213</v>
      </c>
      <c r="AA47" s="31">
        <f>AA33/AA35</f>
        <v>0.2074804144553955</v>
      </c>
      <c r="AB47" s="31">
        <f>AB33/AB35</f>
        <v>0.18138357705286839</v>
      </c>
      <c r="AC47" s="31" t="e">
        <f>AC33/AC35</f>
        <v>#DIV/0!</v>
      </c>
    </row>
    <row r="48" spans="1:29" ht="19" thickTop="1" thickBot="1" x14ac:dyDescent="0.25">
      <c r="A48" s="48" t="s">
        <v>158</v>
      </c>
      <c r="B48" s="48" t="s">
        <v>147</v>
      </c>
      <c r="C48" s="48" t="s">
        <v>148</v>
      </c>
      <c r="D48" s="48" t="s">
        <v>149</v>
      </c>
      <c r="E48" s="48" t="s">
        <v>150</v>
      </c>
      <c r="F48" s="48" t="s">
        <v>151</v>
      </c>
      <c r="G48" s="48" t="s">
        <v>152</v>
      </c>
      <c r="H48" s="48" t="s">
        <v>153</v>
      </c>
      <c r="I48" s="48" t="s">
        <v>154</v>
      </c>
      <c r="J48" s="48" t="s">
        <v>155</v>
      </c>
      <c r="K48" s="48" t="s">
        <v>156</v>
      </c>
      <c r="L48" s="48" t="s">
        <v>176</v>
      </c>
      <c r="M48" s="48" t="s">
        <v>177</v>
      </c>
      <c r="N48" s="48" t="s">
        <v>178</v>
      </c>
      <c r="O48" s="43"/>
      <c r="S48" s="95" t="s">
        <v>27</v>
      </c>
      <c r="T48" s="31">
        <f>T34/T35</f>
        <v>0.33696503596097699</v>
      </c>
      <c r="U48" s="31">
        <f>U34/U35</f>
        <v>0.28062974264805163</v>
      </c>
      <c r="V48" s="31">
        <f>V34/V35</f>
        <v>0.28566218609982286</v>
      </c>
      <c r="W48" s="31">
        <f>W34/W35</f>
        <v>0.26202454417250931</v>
      </c>
      <c r="X48" s="31">
        <f>X34/X35</f>
        <v>0.25525227860648403</v>
      </c>
      <c r="Y48" s="31">
        <f>Y34/Y35</f>
        <v>0.18203817099088862</v>
      </c>
      <c r="Z48" s="31">
        <f>Z34/Z35</f>
        <v>0.27719137218907758</v>
      </c>
      <c r="AA48" s="31">
        <f>AA34/AA35</f>
        <v>0.27369219105382864</v>
      </c>
      <c r="AB48" s="31">
        <f>AB34/AB35</f>
        <v>0.27615298087739032</v>
      </c>
      <c r="AC48" s="31" t="e">
        <f>AC34/AC35</f>
        <v>#DIV/0!</v>
      </c>
    </row>
    <row r="49" spans="1:37" ht="17" thickTop="1" thickBot="1" x14ac:dyDescent="0.25">
      <c r="A49" s="48" t="s">
        <v>40</v>
      </c>
      <c r="B49" s="31">
        <f>B24/B20</f>
        <v>0</v>
      </c>
      <c r="C49" s="31">
        <f>C24/C20</f>
        <v>0</v>
      </c>
      <c r="D49" s="31">
        <f>D24/D20</f>
        <v>0</v>
      </c>
      <c r="E49" s="31"/>
      <c r="F49" s="31"/>
      <c r="G49" s="129">
        <f>G24/G20</f>
        <v>0.28062974264805163</v>
      </c>
      <c r="H49" s="31">
        <f>H24/H20</f>
        <v>0.18995487575676215</v>
      </c>
      <c r="I49" s="31">
        <f>I24/I20</f>
        <v>0.17007684879370927</v>
      </c>
      <c r="J49" s="31">
        <f>J24/J20</f>
        <v>0.16504147139833489</v>
      </c>
      <c r="K49" s="31">
        <f>K24/K20</f>
        <v>0.12750973531154472</v>
      </c>
      <c r="L49" s="31">
        <f>L24/L20</f>
        <v>0.27716593245227605</v>
      </c>
      <c r="M49" s="31">
        <f>M24/M20</f>
        <v>0.27374061623233831</v>
      </c>
      <c r="N49" s="31">
        <f>N24/N20</f>
        <v>0.27610794639794412</v>
      </c>
      <c r="O49" s="43"/>
      <c r="S49" s="96" t="s">
        <v>18</v>
      </c>
      <c r="T49" s="125">
        <f>SUM(T46:T48)</f>
        <v>1</v>
      </c>
      <c r="U49" s="125">
        <f t="shared" ref="U49:AC49" si="31">SUM(U46:U48)</f>
        <v>1</v>
      </c>
      <c r="V49" s="125">
        <f t="shared" si="31"/>
        <v>1</v>
      </c>
      <c r="W49" s="125">
        <f t="shared" si="31"/>
        <v>1</v>
      </c>
      <c r="X49" s="125">
        <f t="shared" si="31"/>
        <v>1</v>
      </c>
      <c r="Y49" s="125">
        <f t="shared" si="31"/>
        <v>1</v>
      </c>
      <c r="Z49" s="125">
        <f t="shared" si="31"/>
        <v>1</v>
      </c>
      <c r="AA49" s="125">
        <f t="shared" si="31"/>
        <v>1</v>
      </c>
      <c r="AB49" s="125">
        <f t="shared" si="31"/>
        <v>1</v>
      </c>
      <c r="AC49" s="125" t="e">
        <f t="shared" si="31"/>
        <v>#DIV/0!</v>
      </c>
    </row>
    <row r="50" spans="1:37" ht="16" thickTop="1" x14ac:dyDescent="0.2">
      <c r="A50" s="48" t="s">
        <v>41</v>
      </c>
      <c r="B50" s="31">
        <f>B36/B20</f>
        <v>1</v>
      </c>
      <c r="C50" s="31">
        <f>C36/C20</f>
        <v>1</v>
      </c>
      <c r="D50" s="31">
        <f>D36/D20</f>
        <v>1</v>
      </c>
      <c r="E50" s="31"/>
      <c r="F50" s="31"/>
      <c r="G50" s="31">
        <f>G36/G20</f>
        <v>0.49517971429342983</v>
      </c>
      <c r="H50" s="31">
        <f>H36/H20</f>
        <v>0.57531244857481878</v>
      </c>
      <c r="I50" s="31">
        <f>I36/I20</f>
        <v>0.59999350802165075</v>
      </c>
      <c r="J50" s="31">
        <f>J36/J20</f>
        <v>0.60196524093428672</v>
      </c>
      <c r="K50" s="31">
        <f>K36/K20</f>
        <v>0.65316644508576804</v>
      </c>
      <c r="L50" s="31">
        <f>L36/L20</f>
        <v>0.52519273127753308</v>
      </c>
      <c r="M50" s="31">
        <f>M36/M20</f>
        <v>0.51891919217450644</v>
      </c>
      <c r="N50" s="31">
        <f>N36/N20</f>
        <v>0.54237497820940339</v>
      </c>
      <c r="O50" s="43"/>
    </row>
    <row r="51" spans="1:37" x14ac:dyDescent="0.2">
      <c r="A51" s="48" t="s">
        <v>39</v>
      </c>
      <c r="B51" s="31">
        <f>B45/B20</f>
        <v>0</v>
      </c>
      <c r="C51" s="31">
        <f>C45/C20</f>
        <v>0</v>
      </c>
      <c r="D51" s="31">
        <f>D45/D20</f>
        <v>0</v>
      </c>
      <c r="E51" s="31"/>
      <c r="F51" s="31"/>
      <c r="G51" s="31">
        <f>G45/G20</f>
        <v>0.22419054305851854</v>
      </c>
      <c r="H51" s="31">
        <f>H45/H20</f>
        <v>0.2347326756684191</v>
      </c>
      <c r="I51" s="31">
        <f>I45/I20</f>
        <v>0.22992964318463999</v>
      </c>
      <c r="J51" s="31">
        <f>J45/J20</f>
        <v>0.23299328766737845</v>
      </c>
      <c r="K51" s="31">
        <f>K45/K20</f>
        <v>0.21932381960268726</v>
      </c>
      <c r="L51" s="31">
        <f>L45/L20</f>
        <v>0.19754955947136563</v>
      </c>
      <c r="M51" s="31">
        <f>M45/M20</f>
        <v>0.20751712458610319</v>
      </c>
      <c r="N51" s="31">
        <f>N45/N20</f>
        <v>0.18135399737950503</v>
      </c>
      <c r="O51" s="43"/>
      <c r="R51" s="42"/>
      <c r="S51" s="42"/>
      <c r="T51" s="23"/>
    </row>
    <row r="52" spans="1:37" x14ac:dyDescent="0.2">
      <c r="B52" s="94">
        <f>SUM(B49:B51)</f>
        <v>1</v>
      </c>
      <c r="C52" s="94">
        <f t="shared" ref="C52:N52" si="32">SUM(C49:C51)</f>
        <v>1</v>
      </c>
      <c r="D52" s="94">
        <f t="shared" si="32"/>
        <v>1</v>
      </c>
      <c r="E52" s="94"/>
      <c r="F52" s="94"/>
      <c r="G52" s="94">
        <f t="shared" si="32"/>
        <v>1</v>
      </c>
      <c r="H52" s="94">
        <f t="shared" si="32"/>
        <v>1</v>
      </c>
      <c r="I52" s="94">
        <f t="shared" si="32"/>
        <v>1</v>
      </c>
      <c r="J52" s="94">
        <f t="shared" si="32"/>
        <v>1</v>
      </c>
      <c r="K52" s="94">
        <f t="shared" si="32"/>
        <v>1</v>
      </c>
      <c r="L52" s="94">
        <f t="shared" si="32"/>
        <v>0.99990822320117478</v>
      </c>
      <c r="M52" s="94">
        <f t="shared" si="32"/>
        <v>1.000176932992948</v>
      </c>
      <c r="N52" s="94">
        <f>SUM(N49:N51)</f>
        <v>0.99983692198685259</v>
      </c>
      <c r="O52" s="43"/>
      <c r="AG52" s="68"/>
      <c r="AH52" s="68"/>
      <c r="AI52" s="68"/>
      <c r="AJ52" s="68"/>
      <c r="AK52" s="68"/>
    </row>
    <row r="53" spans="1:37" x14ac:dyDescent="0.2">
      <c r="AK53" s="37"/>
    </row>
    <row r="54" spans="1:37" ht="20" thickBot="1" x14ac:dyDescent="0.25">
      <c r="P54" s="48"/>
      <c r="R54" s="100" t="s">
        <v>182</v>
      </c>
      <c r="S54" s="100"/>
    </row>
    <row r="55" spans="1:37" ht="16" thickTop="1" x14ac:dyDescent="0.2">
      <c r="A55" s="48" t="s">
        <v>145</v>
      </c>
      <c r="O55" s="48"/>
    </row>
    <row r="56" spans="1:37" ht="18" thickBot="1" x14ac:dyDescent="0.25">
      <c r="A56" t="s">
        <v>157</v>
      </c>
      <c r="B56" s="48" t="s">
        <v>147</v>
      </c>
      <c r="C56" s="48" t="s">
        <v>148</v>
      </c>
      <c r="D56" s="48" t="s">
        <v>149</v>
      </c>
      <c r="E56" s="48" t="s">
        <v>150</v>
      </c>
      <c r="F56" s="48" t="s">
        <v>151</v>
      </c>
      <c r="G56" s="48" t="s">
        <v>152</v>
      </c>
      <c r="H56" s="48" t="s">
        <v>153</v>
      </c>
      <c r="I56" s="48" t="s">
        <v>154</v>
      </c>
      <c r="J56" s="48" t="s">
        <v>155</v>
      </c>
      <c r="K56" s="48" t="s">
        <v>156</v>
      </c>
      <c r="L56" s="48" t="s">
        <v>176</v>
      </c>
      <c r="M56" s="48" t="s">
        <v>177</v>
      </c>
      <c r="N56" s="48" t="s">
        <v>178</v>
      </c>
      <c r="O56" s="31"/>
      <c r="P56" s="31"/>
      <c r="S56" s="95"/>
      <c r="T56" s="95">
        <v>2022</v>
      </c>
      <c r="U56" s="121">
        <v>2023</v>
      </c>
      <c r="V56" s="95">
        <v>2024</v>
      </c>
    </row>
    <row r="57" spans="1:37" ht="19" thickTop="1" thickBot="1" x14ac:dyDescent="0.25">
      <c r="A57" s="48" t="s">
        <v>42</v>
      </c>
      <c r="B57" s="46">
        <f>B16/B7</f>
        <v>159.1088260497001</v>
      </c>
      <c r="C57" s="46">
        <f>C16/C7</f>
        <v>151.05398457583547</v>
      </c>
      <c r="D57" s="46">
        <f>D16/D7</f>
        <v>155.38741438356163</v>
      </c>
      <c r="E57" s="46">
        <f>E16/E7</f>
        <v>0</v>
      </c>
      <c r="F57" s="46">
        <f>F16/F7</f>
        <v>61.189542483660134</v>
      </c>
      <c r="G57" s="46">
        <f>G16/G7</f>
        <v>161.00434782608696</v>
      </c>
      <c r="H57" s="46">
        <f>H16/H7</f>
        <v>155.29126213592232</v>
      </c>
      <c r="I57" s="46">
        <f>I16/I7</f>
        <v>146.60263929618768</v>
      </c>
      <c r="J57" s="46">
        <f>J16/J7</f>
        <v>162.46268656716418</v>
      </c>
      <c r="K57" s="46">
        <f>K16/K7</f>
        <v>181.04</v>
      </c>
      <c r="L57" s="46">
        <f>L16/L7</f>
        <v>172.26877470355731</v>
      </c>
      <c r="M57" s="46">
        <f>M16/M7</f>
        <v>155.45383104125736</v>
      </c>
      <c r="N57" s="46">
        <f>N16/N7</f>
        <v>134.71893939393939</v>
      </c>
      <c r="O57" s="31"/>
      <c r="S57" s="95" t="s">
        <v>41</v>
      </c>
    </row>
    <row r="58" spans="1:37" ht="19" thickTop="1" thickBot="1" x14ac:dyDescent="0.25">
      <c r="A58" t="s">
        <v>43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>
        <f>M17/M8</f>
        <v>0</v>
      </c>
      <c r="N58" s="46">
        <f>N17/N8</f>
        <v>0</v>
      </c>
      <c r="O58" s="31"/>
      <c r="S58" s="95" t="s">
        <v>39</v>
      </c>
    </row>
    <row r="59" spans="1:37" ht="19" thickTop="1" thickBot="1" x14ac:dyDescent="0.25">
      <c r="A59" s="48" t="s">
        <v>128</v>
      </c>
      <c r="B59" s="46"/>
      <c r="C59" s="46"/>
      <c r="D59" s="46"/>
      <c r="E59" s="46"/>
      <c r="F59" s="46"/>
      <c r="G59" s="46"/>
      <c r="H59" s="46">
        <f>H18/H9</f>
        <v>134.48317307692307</v>
      </c>
      <c r="I59" s="46">
        <f>I18/I9</f>
        <v>154.94747899159663</v>
      </c>
      <c r="J59" s="46">
        <f>J18/J9</f>
        <v>142.93081761006289</v>
      </c>
      <c r="K59" s="46">
        <f>K18/K9</f>
        <v>121.12317327766179</v>
      </c>
      <c r="L59" s="46">
        <f>L18/L9</f>
        <v>0</v>
      </c>
      <c r="M59" s="46"/>
      <c r="N59" s="46"/>
      <c r="O59" s="94"/>
      <c r="S59" s="95" t="s">
        <v>27</v>
      </c>
    </row>
    <row r="60" spans="1:37" ht="17" thickTop="1" thickBot="1" x14ac:dyDescent="0.25">
      <c r="A60" t="s">
        <v>179</v>
      </c>
      <c r="B60" s="46"/>
      <c r="C60" s="46"/>
      <c r="D60" s="46"/>
      <c r="E60" s="46"/>
      <c r="F60" s="46"/>
      <c r="G60" s="46"/>
      <c r="H60" s="46">
        <f>H19/H10</f>
        <v>152.74444444444444</v>
      </c>
      <c r="I60" s="46">
        <f>I19/I10</f>
        <v>152.19871794871796</v>
      </c>
      <c r="J60" s="46">
        <f>J19/J10</f>
        <v>181.71461449942461</v>
      </c>
      <c r="K60" s="46">
        <f>K19/K10</f>
        <v>172.45843230403801</v>
      </c>
      <c r="L60" s="46">
        <f>L19/L10</f>
        <v>0</v>
      </c>
      <c r="M60" s="46"/>
      <c r="N60" s="46"/>
      <c r="S60" s="96" t="s">
        <v>18</v>
      </c>
      <c r="T60" s="96"/>
      <c r="U60" s="96"/>
      <c r="V60" s="96"/>
    </row>
    <row r="61" spans="1:37" ht="16" thickTop="1" x14ac:dyDescent="0.2">
      <c r="A61" s="48" t="s">
        <v>143</v>
      </c>
      <c r="B61" s="46">
        <f>B20/B11</f>
        <v>101.65891048453327</v>
      </c>
      <c r="C61" s="46">
        <f>C20/C11</f>
        <v>97.5</v>
      </c>
      <c r="D61" s="46">
        <f>D20/D11</f>
        <v>100.63349043526476</v>
      </c>
      <c r="E61" s="46">
        <f>E20/E11</f>
        <v>0</v>
      </c>
      <c r="F61" s="46">
        <f>F20/F11</f>
        <v>39.051724137931032</v>
      </c>
      <c r="G61" s="46">
        <f>G20/G11</f>
        <v>102.63580931263859</v>
      </c>
      <c r="H61" s="46">
        <f>H20/H11</f>
        <v>152.40100316789864</v>
      </c>
      <c r="I61" s="46">
        <f>I20/I11</f>
        <v>148.82729468599032</v>
      </c>
      <c r="J61" s="46">
        <f>J20/J11</f>
        <v>164.36742034943472</v>
      </c>
      <c r="K61" s="46">
        <f>K20/K11</f>
        <v>171.93563101875316</v>
      </c>
      <c r="L61" s="46">
        <f>L20/L11</f>
        <v>114.78535686067949</v>
      </c>
      <c r="M61" s="46">
        <f>M20/M11</f>
        <v>102.73435471306155</v>
      </c>
      <c r="N61" s="46">
        <f>N20/N11</f>
        <v>89.249184441656212</v>
      </c>
    </row>
    <row r="62" spans="1:37" ht="18" thickBot="1" x14ac:dyDescent="0.25">
      <c r="A62" s="48"/>
      <c r="S62" s="95"/>
    </row>
    <row r="63" spans="1:37" ht="19" thickTop="1" thickBot="1" x14ac:dyDescent="0.25">
      <c r="O63" s="48"/>
      <c r="P63" s="48"/>
      <c r="S63" s="95" t="s">
        <v>127</v>
      </c>
    </row>
    <row r="64" spans="1:37" ht="19" thickTop="1" thickBot="1" x14ac:dyDescent="0.25">
      <c r="A64" s="48" t="s">
        <v>142</v>
      </c>
      <c r="O64" s="51"/>
      <c r="S64" s="95" t="s">
        <v>41</v>
      </c>
    </row>
    <row r="65" spans="1:49" ht="19" thickTop="1" thickBot="1" x14ac:dyDescent="0.25">
      <c r="A65" t="s">
        <v>146</v>
      </c>
      <c r="B65" s="48" t="s">
        <v>147</v>
      </c>
      <c r="C65" s="48" t="s">
        <v>148</v>
      </c>
      <c r="D65" s="48" t="s">
        <v>149</v>
      </c>
      <c r="E65" s="48" t="s">
        <v>150</v>
      </c>
      <c r="F65" s="48" t="s">
        <v>151</v>
      </c>
      <c r="G65" s="48" t="s">
        <v>152</v>
      </c>
      <c r="H65" s="48" t="s">
        <v>153</v>
      </c>
      <c r="I65" s="48" t="s">
        <v>154</v>
      </c>
      <c r="J65" s="48" t="s">
        <v>155</v>
      </c>
      <c r="K65" s="48" t="s">
        <v>156</v>
      </c>
      <c r="L65" s="48" t="s">
        <v>176</v>
      </c>
      <c r="M65" s="48" t="s">
        <v>177</v>
      </c>
      <c r="N65" s="48" t="s">
        <v>178</v>
      </c>
      <c r="O65" s="51"/>
      <c r="S65" s="95" t="s">
        <v>39</v>
      </c>
    </row>
    <row r="66" spans="1:49" ht="19" thickTop="1" thickBot="1" x14ac:dyDescent="0.25">
      <c r="A66" s="48" t="s">
        <v>40</v>
      </c>
      <c r="B66" s="51"/>
      <c r="C66" s="51"/>
      <c r="D66" s="51"/>
      <c r="E66" s="51"/>
      <c r="F66" s="46">
        <f>F28/F11</f>
        <v>13.159065628476085</v>
      </c>
      <c r="G66" s="46">
        <f>G28/G11</f>
        <v>28.802660753880264</v>
      </c>
      <c r="H66" s="46">
        <f>H28/H11</f>
        <v>28.949313621964098</v>
      </c>
      <c r="I66" s="46">
        <f>I28/I11</f>
        <v>25.312077294685992</v>
      </c>
      <c r="J66" s="46">
        <f>J28/J11</f>
        <v>27.127440904419323</v>
      </c>
      <c r="K66" s="46">
        <f>K28/K11</f>
        <v>21.923466801824631</v>
      </c>
      <c r="L66" s="46">
        <f>L28/L11</f>
        <v>31.814590466157494</v>
      </c>
      <c r="M66" s="46">
        <f>M28/M11</f>
        <v>28.122565567385095</v>
      </c>
      <c r="N66" s="46">
        <f>N28/N11</f>
        <v>24.642409033877041</v>
      </c>
      <c r="O66" s="51"/>
      <c r="S66" s="95" t="s">
        <v>27</v>
      </c>
    </row>
    <row r="67" spans="1:49" ht="17" thickTop="1" thickBot="1" x14ac:dyDescent="0.25">
      <c r="A67" s="48" t="s">
        <v>41</v>
      </c>
      <c r="B67" s="51">
        <f>B36/B11</f>
        <v>101.65891048453327</v>
      </c>
      <c r="C67" s="51">
        <f>C36/C11</f>
        <v>97.5</v>
      </c>
      <c r="D67" s="51">
        <f>D36/D11</f>
        <v>100.63349043526476</v>
      </c>
      <c r="E67" s="51"/>
      <c r="F67" s="46">
        <f>F36/F11</f>
        <v>17.82814238042269</v>
      </c>
      <c r="G67" s="46">
        <f>G36/G11</f>
        <v>50.823170731707314</v>
      </c>
      <c r="H67" s="46">
        <f>H36/H11</f>
        <v>87.678194297782468</v>
      </c>
      <c r="I67" s="46">
        <f>I36/I11</f>
        <v>89.295410628019326</v>
      </c>
      <c r="J67" s="46">
        <f>J36/J11</f>
        <v>98.943473792394656</v>
      </c>
      <c r="K67" s="46">
        <f>K36/K11</f>
        <v>112.30258489609731</v>
      </c>
      <c r="L67" s="46">
        <f>L36/L11</f>
        <v>60.284435080326574</v>
      </c>
      <c r="M67" s="46">
        <f>M36/M11</f>
        <v>53.310828356271095</v>
      </c>
      <c r="N67" s="46">
        <f>N36/N11</f>
        <v>48.406524466750312</v>
      </c>
      <c r="O67" s="51"/>
      <c r="S67" s="96" t="s">
        <v>137</v>
      </c>
      <c r="AU67" s="48"/>
      <c r="AW67" s="48"/>
    </row>
    <row r="68" spans="1:49" ht="17" thickTop="1" thickBot="1" x14ac:dyDescent="0.25">
      <c r="A68" s="48" t="s">
        <v>39</v>
      </c>
      <c r="B68" s="51"/>
      <c r="C68" s="51"/>
      <c r="D68" s="51"/>
      <c r="E68" s="51"/>
      <c r="F68" s="46">
        <f>F45/F11</f>
        <v>8.064516129032258</v>
      </c>
      <c r="G68" s="46">
        <f>G45/G11</f>
        <v>23.009977827050999</v>
      </c>
      <c r="H68" s="46">
        <f>H45/H11</f>
        <v>35.773495248152059</v>
      </c>
      <c r="I68" s="46">
        <f>I45/I11</f>
        <v>34.219806763285021</v>
      </c>
      <c r="J68" s="46">
        <f>J45/J11</f>
        <v>38.296505652620759</v>
      </c>
      <c r="K68" s="46">
        <f>K45/K11</f>
        <v>37.709579320831224</v>
      </c>
      <c r="L68" s="46">
        <f>L45/L11</f>
        <v>22.675796681590729</v>
      </c>
      <c r="M68" s="46">
        <f>M45/M11</f>
        <v>21.319137886263309</v>
      </c>
      <c r="N68" s="46">
        <f>N45/N11</f>
        <v>16.185696361355081</v>
      </c>
      <c r="O68" s="51"/>
      <c r="S68" s="96"/>
      <c r="AU68" s="48"/>
      <c r="AW68" s="48"/>
    </row>
    <row r="69" spans="1:49" ht="16" thickTop="1" x14ac:dyDescent="0.2">
      <c r="AU69" s="46"/>
      <c r="AW69" s="48"/>
    </row>
    <row r="70" spans="1:49" x14ac:dyDescent="0.2">
      <c r="AU70" s="46"/>
      <c r="AW70" s="48"/>
    </row>
    <row r="71" spans="1:49" ht="18" thickBot="1" x14ac:dyDescent="0.25">
      <c r="P71" s="48"/>
      <c r="S71" s="95"/>
      <c r="AU71" s="46"/>
      <c r="AW71" s="48"/>
    </row>
    <row r="72" spans="1:49" ht="19" thickTop="1" thickBot="1" x14ac:dyDescent="0.25">
      <c r="O72" s="48"/>
      <c r="S72" s="95" t="s">
        <v>41</v>
      </c>
      <c r="AU72" s="46"/>
      <c r="AW72" s="48"/>
    </row>
    <row r="73" spans="1:49" ht="19" thickTop="1" thickBot="1" x14ac:dyDescent="0.25">
      <c r="O73" s="51"/>
      <c r="P73" s="51"/>
      <c r="S73" s="95" t="s">
        <v>39</v>
      </c>
      <c r="AU73" s="46"/>
      <c r="AW73" s="48"/>
    </row>
    <row r="74" spans="1:49" ht="19" thickTop="1" thickBot="1" x14ac:dyDescent="0.25">
      <c r="O74" s="51"/>
      <c r="S74" s="95" t="s">
        <v>27</v>
      </c>
      <c r="AU74" s="46"/>
      <c r="AW74" s="48"/>
    </row>
    <row r="75" spans="1:49" ht="17" thickTop="1" thickBot="1" x14ac:dyDescent="0.25">
      <c r="O75" s="51"/>
      <c r="S75" s="96" t="s">
        <v>18</v>
      </c>
      <c r="AK75" s="68"/>
      <c r="AU75" s="46"/>
      <c r="AW75" s="48"/>
    </row>
    <row r="76" spans="1:49" ht="16" thickTop="1" x14ac:dyDescent="0.2">
      <c r="A76" s="48"/>
      <c r="B76" s="51"/>
      <c r="C76" s="51"/>
      <c r="D76" s="51"/>
      <c r="E76" s="51"/>
      <c r="F76" s="104"/>
      <c r="G76" s="104"/>
      <c r="H76" s="104"/>
      <c r="I76" s="104"/>
      <c r="J76" s="104"/>
      <c r="K76" s="104"/>
      <c r="L76" s="104"/>
      <c r="M76" s="104"/>
      <c r="N76" s="104"/>
      <c r="O76" s="51"/>
      <c r="AK76" s="68"/>
      <c r="AU76" s="46"/>
      <c r="AW76" s="48"/>
    </row>
    <row r="77" spans="1:49" x14ac:dyDescent="0.2">
      <c r="A77" s="48"/>
      <c r="B77" s="51"/>
      <c r="C77" s="51"/>
      <c r="D77" s="51"/>
      <c r="E77" s="51"/>
      <c r="F77" s="104"/>
      <c r="G77" s="104"/>
      <c r="H77" s="104"/>
      <c r="I77" s="104"/>
      <c r="J77" s="104"/>
      <c r="K77" s="104"/>
      <c r="L77" s="104"/>
      <c r="M77" s="104"/>
      <c r="N77" s="104"/>
      <c r="O77" s="51"/>
      <c r="AK77" s="68"/>
      <c r="AU77" s="46"/>
      <c r="AW77" s="48"/>
    </row>
    <row r="78" spans="1:49" x14ac:dyDescent="0.2">
      <c r="A78" s="48"/>
      <c r="B78" s="51"/>
      <c r="C78" s="51"/>
      <c r="D78" s="51"/>
      <c r="E78" s="51"/>
      <c r="F78" s="104"/>
      <c r="G78" s="104"/>
      <c r="H78" s="104"/>
      <c r="I78" s="104"/>
      <c r="J78" s="104"/>
      <c r="K78" s="104"/>
      <c r="L78" s="104"/>
      <c r="M78" s="104"/>
      <c r="N78" s="104"/>
      <c r="O78" s="51"/>
      <c r="AK78" s="68"/>
      <c r="AU78" s="46"/>
      <c r="AW78" s="48"/>
    </row>
    <row r="79" spans="1:49" ht="20" thickBot="1" x14ac:dyDescent="0.25">
      <c r="R79" s="100" t="s">
        <v>181</v>
      </c>
      <c r="S79" s="100"/>
      <c r="AG79" s="37"/>
      <c r="AH79" s="37"/>
      <c r="AI79" s="37"/>
      <c r="AJ79" s="37"/>
      <c r="AK79" s="68"/>
      <c r="AU79" s="46"/>
      <c r="AW79" s="48"/>
    </row>
    <row r="80" spans="1:49" ht="16" thickTop="1" x14ac:dyDescent="0.2">
      <c r="AK80" s="37"/>
      <c r="AU80" s="46"/>
      <c r="AW80" s="48"/>
    </row>
    <row r="81" spans="19:49" ht="18" thickBot="1" x14ac:dyDescent="0.25">
      <c r="S81" s="95"/>
      <c r="T81" s="95">
        <v>2017</v>
      </c>
      <c r="U81" s="95">
        <v>2018</v>
      </c>
      <c r="V81" s="95">
        <v>2019</v>
      </c>
      <c r="W81" s="95">
        <v>2020</v>
      </c>
      <c r="X81" s="95">
        <v>2021</v>
      </c>
      <c r="AU81" s="46"/>
      <c r="AW81" s="48"/>
    </row>
    <row r="82" spans="19:49" ht="19" thickTop="1" thickBot="1" x14ac:dyDescent="0.25">
      <c r="S82" s="95" t="s">
        <v>41</v>
      </c>
      <c r="T82" s="123">
        <v>97880</v>
      </c>
      <c r="U82" s="123">
        <v>108058</v>
      </c>
      <c r="V82" s="123">
        <v>120730</v>
      </c>
      <c r="W82" s="123">
        <v>110720</v>
      </c>
      <c r="X82" s="122"/>
    </row>
    <row r="83" spans="19:49" ht="19" thickTop="1" thickBot="1" x14ac:dyDescent="0.25">
      <c r="S83" s="95" t="s">
        <v>39</v>
      </c>
      <c r="T83" s="123">
        <v>39590</v>
      </c>
      <c r="U83" s="123">
        <v>34400</v>
      </c>
      <c r="V83" s="123">
        <v>37180</v>
      </c>
      <c r="W83" s="123">
        <v>34490</v>
      </c>
      <c r="X83" s="122"/>
    </row>
    <row r="84" spans="19:49" ht="19" thickTop="1" thickBot="1" x14ac:dyDescent="0.25">
      <c r="S84" s="95" t="s">
        <v>27</v>
      </c>
    </row>
    <row r="85" spans="19:49" ht="17" thickTop="1" thickBot="1" x14ac:dyDescent="0.25">
      <c r="S85" s="96" t="s">
        <v>18</v>
      </c>
      <c r="T85" s="98">
        <f>SUM(T82:T83)</f>
        <v>137470</v>
      </c>
      <c r="U85" s="98">
        <f>SUM(U82:U83)</f>
        <v>142458</v>
      </c>
      <c r="V85" s="98">
        <f>SUM(V82:V83)</f>
        <v>157910</v>
      </c>
      <c r="W85" s="98">
        <f>SUM(W82:W83)</f>
        <v>145210</v>
      </c>
      <c r="X85" s="96"/>
    </row>
    <row r="86" spans="19:49" ht="16" thickTop="1" x14ac:dyDescent="0.2">
      <c r="X86" s="48"/>
    </row>
    <row r="87" spans="19:49" ht="18" thickBot="1" x14ac:dyDescent="0.25">
      <c r="S87" s="95"/>
      <c r="T87" s="95">
        <v>2017</v>
      </c>
      <c r="U87" s="95">
        <v>2018</v>
      </c>
      <c r="V87" s="95">
        <v>2019</v>
      </c>
      <c r="W87" s="95">
        <v>2020</v>
      </c>
      <c r="X87" s="95">
        <v>2021</v>
      </c>
      <c r="AK87" s="68"/>
    </row>
    <row r="88" spans="19:49" ht="19" thickTop="1" thickBot="1" x14ac:dyDescent="0.25">
      <c r="S88" s="95" t="s">
        <v>127</v>
      </c>
      <c r="T88">
        <v>915</v>
      </c>
      <c r="U88">
        <v>962</v>
      </c>
      <c r="V88">
        <v>894</v>
      </c>
      <c r="W88">
        <v>862</v>
      </c>
      <c r="X88">
        <v>852</v>
      </c>
      <c r="AK88" s="68"/>
      <c r="AL88" s="43"/>
      <c r="AM88" s="43"/>
      <c r="AN88" s="43"/>
    </row>
    <row r="89" spans="19:49" ht="19" thickTop="1" thickBot="1" x14ac:dyDescent="0.25">
      <c r="S89" s="95" t="s">
        <v>41</v>
      </c>
      <c r="T89" s="46">
        <f>T82/T88</f>
        <v>106.97267759562841</v>
      </c>
      <c r="U89" s="46">
        <f t="shared" ref="U89:X89" si="33">U82/U88</f>
        <v>112.32640332640332</v>
      </c>
      <c r="V89" s="46">
        <f t="shared" si="33"/>
        <v>135.04474272930648</v>
      </c>
      <c r="W89" s="46">
        <f t="shared" si="33"/>
        <v>128.44547563805105</v>
      </c>
      <c r="X89" s="46">
        <f t="shared" si="33"/>
        <v>0</v>
      </c>
    </row>
    <row r="90" spans="19:49" ht="19" thickTop="1" thickBot="1" x14ac:dyDescent="0.25">
      <c r="S90" s="95" t="s">
        <v>39</v>
      </c>
      <c r="T90" s="46">
        <f>T83/T88</f>
        <v>43.267759562841533</v>
      </c>
      <c r="U90" s="46">
        <f t="shared" ref="U90:X90" si="34">U83/U88</f>
        <v>35.758835758835758</v>
      </c>
      <c r="V90" s="46">
        <f t="shared" si="34"/>
        <v>41.588366890380314</v>
      </c>
      <c r="W90" s="46">
        <f t="shared" si="34"/>
        <v>40.011600928074245</v>
      </c>
      <c r="X90" s="46">
        <f t="shared" si="34"/>
        <v>0</v>
      </c>
    </row>
    <row r="91" spans="19:49" ht="19" thickTop="1" thickBot="1" x14ac:dyDescent="0.25">
      <c r="S91" s="95" t="s">
        <v>27</v>
      </c>
      <c r="T91">
        <f>T84/T88</f>
        <v>0</v>
      </c>
      <c r="U91">
        <f t="shared" ref="U91:X91" si="35">U84/U88</f>
        <v>0</v>
      </c>
      <c r="V91">
        <f t="shared" si="35"/>
        <v>0</v>
      </c>
      <c r="W91">
        <f t="shared" si="35"/>
        <v>0</v>
      </c>
      <c r="X91">
        <f t="shared" si="35"/>
        <v>0</v>
      </c>
      <c r="AL91" s="37"/>
      <c r="AM91" s="37"/>
      <c r="AN91" s="37"/>
    </row>
    <row r="92" spans="19:49" ht="17" thickTop="1" thickBot="1" x14ac:dyDescent="0.25">
      <c r="S92" s="96" t="s">
        <v>137</v>
      </c>
      <c r="T92" s="128">
        <f>T85/T88*1000</f>
        <v>150240.43715846995</v>
      </c>
      <c r="U92" s="128">
        <f>U85/U88*1000</f>
        <v>148085.2390852391</v>
      </c>
      <c r="V92" s="128">
        <f>V85/V88*1000</f>
        <v>176633.10961968679</v>
      </c>
      <c r="W92" s="128">
        <f>W85/W88*1000</f>
        <v>168457.0765661253</v>
      </c>
      <c r="X92" s="124"/>
    </row>
    <row r="93" spans="19:49" ht="17" thickTop="1" thickBot="1" x14ac:dyDescent="0.25">
      <c r="S93" s="96"/>
      <c r="T93" s="99"/>
      <c r="U93" s="99"/>
      <c r="V93" s="99"/>
      <c r="W93" s="99"/>
      <c r="X93" s="99"/>
    </row>
    <row r="94" spans="19:49" ht="16" thickTop="1" x14ac:dyDescent="0.2"/>
    <row r="96" spans="19:49" ht="18" thickBot="1" x14ac:dyDescent="0.25">
      <c r="S96" s="95"/>
      <c r="T96" s="95">
        <v>2017</v>
      </c>
      <c r="U96" s="95">
        <v>2018</v>
      </c>
      <c r="V96" s="95">
        <v>2019</v>
      </c>
      <c r="W96" s="95">
        <v>2020</v>
      </c>
      <c r="X96" s="95">
        <v>2021</v>
      </c>
    </row>
    <row r="97" spans="18:36" ht="19" thickTop="1" thickBot="1" x14ac:dyDescent="0.25">
      <c r="S97" s="95" t="s">
        <v>41</v>
      </c>
      <c r="T97" s="31">
        <f>T82/T85</f>
        <v>0.71200989306757834</v>
      </c>
      <c r="U97" s="31">
        <f>U82/U85</f>
        <v>0.7585253197433629</v>
      </c>
      <c r="V97" s="31">
        <f>V82/V85</f>
        <v>0.76454942688873406</v>
      </c>
      <c r="W97" s="31">
        <f>W82/W85</f>
        <v>0.76248192273259419</v>
      </c>
      <c r="X97" s="31"/>
    </row>
    <row r="98" spans="18:36" ht="19" thickTop="1" thickBot="1" x14ac:dyDescent="0.25">
      <c r="S98" s="95" t="s">
        <v>39</v>
      </c>
      <c r="T98" s="31">
        <f>T83/T85</f>
        <v>0.28799010693242161</v>
      </c>
      <c r="U98" s="31">
        <f>U83/U85</f>
        <v>0.24147468025663704</v>
      </c>
      <c r="V98" s="31">
        <f>V83/V85</f>
        <v>0.23545057311126591</v>
      </c>
      <c r="W98" s="31">
        <f>W83/W85</f>
        <v>0.23751807726740581</v>
      </c>
      <c r="X98" s="31"/>
    </row>
    <row r="99" spans="18:36" ht="19" thickTop="1" thickBot="1" x14ac:dyDescent="0.25">
      <c r="S99" s="95" t="s">
        <v>27</v>
      </c>
      <c r="T99">
        <f>T84/T85</f>
        <v>0</v>
      </c>
      <c r="U99">
        <f t="shared" ref="U99:W99" si="36">U84/U85</f>
        <v>0</v>
      </c>
      <c r="V99">
        <f t="shared" si="36"/>
        <v>0</v>
      </c>
      <c r="W99">
        <f t="shared" si="36"/>
        <v>0</v>
      </c>
    </row>
    <row r="100" spans="18:36" ht="17" thickTop="1" thickBot="1" x14ac:dyDescent="0.25">
      <c r="S100" s="96" t="s">
        <v>18</v>
      </c>
      <c r="T100" s="97">
        <f>SUM(T97:T98)</f>
        <v>1</v>
      </c>
      <c r="U100" s="97">
        <f>SUM(U97:U98)</f>
        <v>1</v>
      </c>
      <c r="V100" s="97">
        <f>SUM(V97:V98)</f>
        <v>1</v>
      </c>
      <c r="W100" s="97">
        <f>SUM(W97:W98)</f>
        <v>1</v>
      </c>
      <c r="X100" s="97"/>
    </row>
    <row r="101" spans="18:36" ht="16" thickTop="1" x14ac:dyDescent="0.2">
      <c r="T101" s="48"/>
      <c r="U101" s="48"/>
      <c r="V101" s="48"/>
      <c r="AG101" s="68"/>
      <c r="AH101" s="68"/>
      <c r="AI101" s="68"/>
      <c r="AJ101" s="68"/>
    </row>
    <row r="102" spans="18:36" ht="20" thickBot="1" x14ac:dyDescent="0.25">
      <c r="R102" s="100" t="s">
        <v>128</v>
      </c>
      <c r="S102" s="100"/>
      <c r="T102" s="100"/>
      <c r="AG102" s="68"/>
      <c r="AH102" s="68"/>
      <c r="AI102" s="68"/>
      <c r="AJ102" s="68"/>
    </row>
    <row r="103" spans="18:36" ht="16" thickTop="1" x14ac:dyDescent="0.2">
      <c r="AG103" s="37"/>
      <c r="AH103" s="37"/>
      <c r="AI103" s="37"/>
      <c r="AJ103" s="37"/>
    </row>
    <row r="104" spans="18:36" ht="18" thickBot="1" x14ac:dyDescent="0.25">
      <c r="S104" s="95"/>
      <c r="T104" s="95">
        <v>2017</v>
      </c>
      <c r="U104" s="95">
        <v>2018</v>
      </c>
      <c r="V104" s="95">
        <v>2019</v>
      </c>
      <c r="W104" s="95">
        <v>2020</v>
      </c>
      <c r="X104" s="95">
        <v>2021</v>
      </c>
    </row>
    <row r="105" spans="18:36" ht="19" thickTop="1" thickBot="1" x14ac:dyDescent="0.25">
      <c r="S105" s="95" t="s">
        <v>41</v>
      </c>
      <c r="T105" s="71">
        <v>41375</v>
      </c>
      <c r="U105" s="71">
        <v>57545</v>
      </c>
      <c r="V105" s="73">
        <v>53008</v>
      </c>
      <c r="W105" s="71">
        <v>45856</v>
      </c>
      <c r="X105" s="71"/>
      <c r="Z105" s="71"/>
    </row>
    <row r="106" spans="18:36" ht="19" thickTop="1" thickBot="1" x14ac:dyDescent="0.25">
      <c r="S106" s="95" t="s">
        <v>39</v>
      </c>
      <c r="T106" s="71">
        <v>14570</v>
      </c>
      <c r="U106" s="71">
        <v>16210</v>
      </c>
      <c r="V106" s="71">
        <v>15170</v>
      </c>
      <c r="W106" s="71">
        <v>12162</v>
      </c>
      <c r="X106" s="71"/>
    </row>
    <row r="107" spans="18:36" ht="17" thickTop="1" thickBot="1" x14ac:dyDescent="0.25">
      <c r="S107" s="96" t="s">
        <v>18</v>
      </c>
      <c r="T107" s="128">
        <f>SUM(T105:T106)</f>
        <v>55945</v>
      </c>
      <c r="U107" s="128">
        <f t="shared" ref="U107:X107" si="37">SUM(U105:U106)</f>
        <v>73755</v>
      </c>
      <c r="V107" s="128">
        <f t="shared" si="37"/>
        <v>68178</v>
      </c>
      <c r="W107" s="128">
        <f t="shared" si="37"/>
        <v>58018</v>
      </c>
      <c r="X107" s="128">
        <f t="shared" si="37"/>
        <v>0</v>
      </c>
      <c r="Y107" s="22"/>
    </row>
    <row r="108" spans="18:36" ht="16" thickTop="1" x14ac:dyDescent="0.2"/>
    <row r="110" spans="18:36" x14ac:dyDescent="0.2">
      <c r="T110" s="48"/>
      <c r="U110" s="48"/>
      <c r="V110" s="48"/>
      <c r="AH110" s="68"/>
      <c r="AI110" s="68"/>
      <c r="AJ110" s="68"/>
    </row>
    <row r="111" spans="18:36" ht="18" thickBot="1" x14ac:dyDescent="0.25">
      <c r="S111" s="95"/>
      <c r="T111" s="95">
        <v>2017</v>
      </c>
      <c r="U111" s="95">
        <v>2018</v>
      </c>
      <c r="V111" s="95">
        <v>2019</v>
      </c>
      <c r="W111" s="95">
        <v>2020</v>
      </c>
      <c r="X111" s="95">
        <v>2021</v>
      </c>
      <c r="AH111" s="68"/>
      <c r="AI111" s="68"/>
      <c r="AJ111" s="68"/>
    </row>
    <row r="112" spans="18:36" ht="19" thickTop="1" thickBot="1" x14ac:dyDescent="0.25">
      <c r="S112" s="95" t="s">
        <v>127</v>
      </c>
      <c r="T112" s="71">
        <v>425</v>
      </c>
      <c r="U112" s="71">
        <v>493</v>
      </c>
      <c r="V112" s="71">
        <v>502</v>
      </c>
      <c r="W112" s="71">
        <v>507</v>
      </c>
      <c r="X112" s="71">
        <v>471</v>
      </c>
    </row>
    <row r="113" spans="19:40" ht="19" thickTop="1" thickBot="1" x14ac:dyDescent="0.25">
      <c r="S113" s="95" t="s">
        <v>139</v>
      </c>
      <c r="T113" s="46">
        <f>T105/T112</f>
        <v>97.352941176470594</v>
      </c>
      <c r="U113" s="46">
        <f t="shared" ref="U113:X113" si="38">U105/U112</f>
        <v>116.72413793103448</v>
      </c>
      <c r="V113" s="46">
        <f t="shared" si="38"/>
        <v>105.59362549800797</v>
      </c>
      <c r="W113" s="46">
        <f t="shared" si="38"/>
        <v>90.445759368836292</v>
      </c>
      <c r="X113" s="46">
        <f t="shared" si="38"/>
        <v>0</v>
      </c>
    </row>
    <row r="114" spans="19:40" ht="19" thickTop="1" thickBot="1" x14ac:dyDescent="0.25">
      <c r="S114" s="95" t="s">
        <v>138</v>
      </c>
      <c r="T114" s="46">
        <f>T106/T112</f>
        <v>34.28235294117647</v>
      </c>
      <c r="U114" s="46">
        <f t="shared" ref="U114:X114" si="39">U106/U112</f>
        <v>32.880324543610548</v>
      </c>
      <c r="V114" s="46">
        <f t="shared" si="39"/>
        <v>30.219123505976096</v>
      </c>
      <c r="W114" s="46">
        <f t="shared" si="39"/>
        <v>23.988165680473372</v>
      </c>
      <c r="X114" s="46">
        <f t="shared" si="39"/>
        <v>0</v>
      </c>
    </row>
    <row r="115" spans="19:40" ht="17" thickTop="1" thickBot="1" x14ac:dyDescent="0.25">
      <c r="S115" s="96" t="s">
        <v>137</v>
      </c>
      <c r="T115" s="128">
        <f>T107/T112*1000</f>
        <v>131635.29411764705</v>
      </c>
      <c r="U115" s="128">
        <f t="shared" ref="U115:X115" si="40">U107/U112*1000</f>
        <v>149604.46247464503</v>
      </c>
      <c r="V115" s="128">
        <f t="shared" si="40"/>
        <v>135812.74900398406</v>
      </c>
      <c r="W115" s="128">
        <f t="shared" si="40"/>
        <v>114433.92504930966</v>
      </c>
      <c r="X115" s="99">
        <f t="shared" si="40"/>
        <v>0</v>
      </c>
    </row>
    <row r="116" spans="19:40" ht="17" thickTop="1" thickBot="1" x14ac:dyDescent="0.25">
      <c r="T116" s="128"/>
      <c r="U116" s="128"/>
      <c r="V116" s="128"/>
      <c r="W116" s="128"/>
    </row>
    <row r="117" spans="19:40" ht="16" thickTop="1" x14ac:dyDescent="0.2"/>
    <row r="118" spans="19:40" ht="18" thickBot="1" x14ac:dyDescent="0.25">
      <c r="S118" s="95"/>
      <c r="T118" s="95">
        <v>2017</v>
      </c>
      <c r="U118" s="95">
        <v>2018</v>
      </c>
      <c r="V118" s="95">
        <v>2019</v>
      </c>
      <c r="W118" s="95">
        <v>2020</v>
      </c>
      <c r="X118" s="95"/>
    </row>
    <row r="119" spans="19:40" ht="19" thickTop="1" thickBot="1" x14ac:dyDescent="0.25">
      <c r="S119" s="95" t="s">
        <v>41</v>
      </c>
      <c r="T119" s="31">
        <f>T105/T107</f>
        <v>0.73956564482974352</v>
      </c>
      <c r="U119" s="31">
        <f t="shared" ref="U119:W119" si="41">U105/U107</f>
        <v>0.78021829028540435</v>
      </c>
      <c r="V119" s="31">
        <f>V105/V107</f>
        <v>0.77749420634222188</v>
      </c>
      <c r="W119" s="31">
        <f t="shared" si="41"/>
        <v>0.79037540073770207</v>
      </c>
      <c r="X119" s="31"/>
    </row>
    <row r="120" spans="19:40" ht="19" thickTop="1" thickBot="1" x14ac:dyDescent="0.25">
      <c r="S120" s="95" t="s">
        <v>39</v>
      </c>
      <c r="T120" s="31">
        <f>T106/T107</f>
        <v>0.26043435517025648</v>
      </c>
      <c r="U120" s="31">
        <f t="shared" ref="U120:W120" si="42">U106/U107</f>
        <v>0.21978170971459562</v>
      </c>
      <c r="V120" s="31">
        <f t="shared" si="42"/>
        <v>0.22250579365777817</v>
      </c>
      <c r="W120" s="31">
        <f t="shared" si="42"/>
        <v>0.2096245992622979</v>
      </c>
      <c r="X120" s="31"/>
    </row>
    <row r="121" spans="19:40" ht="17" thickTop="1" thickBot="1" x14ac:dyDescent="0.25">
      <c r="S121" s="96" t="s">
        <v>18</v>
      </c>
      <c r="T121" s="97">
        <f>SUM(T119:T120)</f>
        <v>1</v>
      </c>
      <c r="U121" s="97">
        <f>SUM(U119:U120)</f>
        <v>1</v>
      </c>
      <c r="V121" s="97">
        <f>SUM(V119:V120)</f>
        <v>1</v>
      </c>
      <c r="W121" s="97">
        <f>SUM(W119:W120)</f>
        <v>1</v>
      </c>
      <c r="X121" s="97"/>
    </row>
    <row r="122" spans="19:40" ht="16" thickTop="1" x14ac:dyDescent="0.2"/>
    <row r="128" spans="19:40" x14ac:dyDescent="0.2">
      <c r="AK128" s="48"/>
      <c r="AL128" s="48"/>
      <c r="AM128" s="48"/>
      <c r="AN128" s="48"/>
    </row>
    <row r="129" spans="1:40" x14ac:dyDescent="0.2">
      <c r="A129" s="48"/>
      <c r="B129" s="48"/>
    </row>
    <row r="130" spans="1:40" x14ac:dyDescent="0.2">
      <c r="A130" s="48"/>
      <c r="B130" s="48"/>
      <c r="C130" s="48"/>
      <c r="E130" s="48"/>
      <c r="I130" s="48"/>
      <c r="J130" s="48"/>
      <c r="K130" s="48"/>
      <c r="L130" s="48"/>
      <c r="M130" s="48"/>
      <c r="N130" s="48"/>
      <c r="O130" s="48"/>
    </row>
    <row r="131" spans="1:40" x14ac:dyDescent="0.2">
      <c r="A131" s="48"/>
      <c r="B131" s="84"/>
      <c r="C131" s="43"/>
      <c r="D131" s="74"/>
      <c r="E131" s="74"/>
      <c r="H131" s="48"/>
      <c r="I131" s="46"/>
      <c r="J131" s="46"/>
      <c r="K131" s="46"/>
      <c r="L131" s="46"/>
      <c r="M131" s="46"/>
      <c r="N131" s="46"/>
      <c r="O131" s="46"/>
    </row>
    <row r="132" spans="1:40" x14ac:dyDescent="0.2">
      <c r="A132" s="48"/>
      <c r="B132" s="84"/>
      <c r="C132" s="43"/>
      <c r="D132" s="74"/>
      <c r="E132" s="74"/>
      <c r="H132" s="48"/>
      <c r="I132" s="46"/>
      <c r="K132" s="46"/>
      <c r="L132" s="46"/>
      <c r="M132" s="46"/>
      <c r="N132" s="46"/>
      <c r="O132" s="46"/>
    </row>
    <row r="133" spans="1:40" x14ac:dyDescent="0.2">
      <c r="A133" s="48"/>
      <c r="B133" s="84"/>
      <c r="C133" s="43"/>
      <c r="D133" s="74"/>
      <c r="E133" s="74"/>
      <c r="H133" s="48"/>
      <c r="I133" s="46"/>
      <c r="K133" s="46"/>
      <c r="L133" s="46"/>
      <c r="M133" s="46"/>
      <c r="N133" s="46"/>
      <c r="O133" s="46"/>
    </row>
    <row r="134" spans="1:40" x14ac:dyDescent="0.2">
      <c r="A134" s="48"/>
      <c r="B134" s="84"/>
      <c r="C134" s="43"/>
      <c r="D134" s="74"/>
      <c r="E134" s="74"/>
      <c r="H134" s="48"/>
      <c r="I134" s="46"/>
      <c r="K134" s="46"/>
      <c r="L134" s="46"/>
      <c r="M134" s="46"/>
      <c r="N134" s="46"/>
      <c r="O134" s="46"/>
    </row>
    <row r="135" spans="1:40" x14ac:dyDescent="0.2">
      <c r="A135" s="48"/>
      <c r="B135" s="84"/>
      <c r="D135" s="79"/>
      <c r="E135" s="74"/>
      <c r="H135" s="48"/>
      <c r="I135" s="46"/>
      <c r="K135" s="46"/>
      <c r="L135" s="46"/>
      <c r="M135" s="46"/>
      <c r="N135" s="46"/>
      <c r="O135" s="46"/>
      <c r="AK135" s="85"/>
      <c r="AL135" s="70"/>
      <c r="AM135" s="70"/>
      <c r="AN135" s="70"/>
    </row>
    <row r="136" spans="1:40" x14ac:dyDescent="0.2">
      <c r="A136" s="48"/>
      <c r="B136" s="84"/>
      <c r="D136" s="79"/>
      <c r="E136" s="74"/>
      <c r="H136" s="48"/>
      <c r="I136" s="46"/>
      <c r="K136" s="46"/>
      <c r="L136" s="46"/>
      <c r="M136" s="46"/>
      <c r="N136" s="46"/>
      <c r="O136" s="46"/>
      <c r="AK136" s="85"/>
      <c r="AL136" s="70"/>
      <c r="AM136" s="70"/>
      <c r="AN136" s="70"/>
    </row>
    <row r="137" spans="1:40" x14ac:dyDescent="0.2">
      <c r="A137" s="48"/>
      <c r="B137" s="84"/>
      <c r="D137" s="79"/>
      <c r="E137" s="74"/>
      <c r="H137" s="48"/>
      <c r="I137" s="46"/>
      <c r="J137" s="46"/>
      <c r="K137" s="46"/>
      <c r="L137" s="46"/>
      <c r="M137" s="46"/>
      <c r="N137" s="46"/>
      <c r="O137" s="46"/>
      <c r="AK137" s="85"/>
      <c r="AL137" s="70"/>
      <c r="AM137" s="70"/>
      <c r="AN137" s="70"/>
    </row>
    <row r="138" spans="1:40" x14ac:dyDescent="0.2">
      <c r="A138" s="48"/>
      <c r="B138" s="84"/>
      <c r="D138" s="79"/>
      <c r="E138" s="74"/>
      <c r="H138" s="48"/>
      <c r="I138" s="46"/>
      <c r="J138" s="46"/>
      <c r="K138" s="46"/>
      <c r="L138" s="46"/>
      <c r="M138" s="46"/>
      <c r="N138" s="46"/>
      <c r="O138" s="46"/>
      <c r="AL138" s="70"/>
      <c r="AM138" s="70"/>
      <c r="AN138" s="70"/>
    </row>
    <row r="139" spans="1:40" x14ac:dyDescent="0.2">
      <c r="A139" s="48"/>
      <c r="B139" s="84"/>
      <c r="D139" s="79"/>
      <c r="E139" s="74"/>
      <c r="H139" s="48"/>
      <c r="I139" s="46"/>
      <c r="J139" s="46"/>
      <c r="K139" s="46"/>
      <c r="L139" s="46"/>
      <c r="M139" s="46"/>
      <c r="N139" s="46"/>
      <c r="O139" s="46"/>
    </row>
    <row r="140" spans="1:40" x14ac:dyDescent="0.2">
      <c r="A140" s="48"/>
      <c r="B140" s="84"/>
      <c r="D140" s="79"/>
      <c r="E140" s="74"/>
      <c r="H140" s="48"/>
      <c r="I140" s="46"/>
      <c r="J140" s="46"/>
      <c r="K140" s="46"/>
      <c r="L140" s="46"/>
      <c r="M140" s="46"/>
      <c r="N140" s="46"/>
      <c r="O140" s="46"/>
    </row>
    <row r="141" spans="1:40" x14ac:dyDescent="0.2">
      <c r="A141" s="48"/>
      <c r="B141" s="84"/>
      <c r="D141" s="79"/>
      <c r="E141" s="74"/>
      <c r="H141" s="48"/>
    </row>
    <row r="145" spans="1:36" x14ac:dyDescent="0.2">
      <c r="A145" s="48"/>
    </row>
    <row r="146" spans="1:36" x14ac:dyDescent="0.2">
      <c r="B146" s="48"/>
      <c r="C146" s="48"/>
      <c r="E146" s="48"/>
      <c r="H146" s="48"/>
      <c r="I146" s="48"/>
      <c r="J146" s="48"/>
      <c r="K146" s="48"/>
      <c r="L146" s="48"/>
      <c r="M146" s="48"/>
      <c r="N146" s="48"/>
      <c r="O146" s="48"/>
      <c r="Q146" s="92"/>
      <c r="Y146" s="68"/>
      <c r="Z146" s="68"/>
      <c r="AA146" s="68"/>
      <c r="AB146" s="68"/>
      <c r="AC146" s="68"/>
    </row>
    <row r="147" spans="1:36" x14ac:dyDescent="0.2">
      <c r="A147" s="48"/>
      <c r="B147" s="84"/>
      <c r="C147" s="49"/>
      <c r="D147" s="78"/>
      <c r="E147" s="74"/>
      <c r="H147" s="48"/>
      <c r="I147" s="31"/>
      <c r="J147" s="31"/>
      <c r="K147" s="31"/>
      <c r="L147" s="31"/>
      <c r="M147" s="31"/>
      <c r="N147" s="31"/>
      <c r="O147" s="31"/>
      <c r="Q147" s="87"/>
      <c r="R147" s="48"/>
      <c r="S147" s="49"/>
      <c r="U147" s="48"/>
      <c r="V147" s="74"/>
      <c r="W147" s="51"/>
    </row>
    <row r="148" spans="1:36" x14ac:dyDescent="0.2">
      <c r="A148" s="48"/>
      <c r="B148" s="84"/>
      <c r="C148" s="49"/>
      <c r="D148" s="78"/>
      <c r="E148" s="74"/>
      <c r="H148" s="48"/>
      <c r="I148" s="31"/>
      <c r="J148" s="31"/>
      <c r="K148" s="31"/>
      <c r="L148" s="31"/>
      <c r="M148" s="31"/>
      <c r="N148" s="31"/>
      <c r="O148" s="31"/>
      <c r="R148" s="48"/>
      <c r="S148" s="49"/>
      <c r="U148" s="48"/>
      <c r="V148" s="74"/>
      <c r="W148" s="51"/>
    </row>
    <row r="149" spans="1:36" x14ac:dyDescent="0.2">
      <c r="A149" s="48"/>
      <c r="B149" s="84"/>
      <c r="C149" s="49"/>
      <c r="D149" s="78"/>
      <c r="E149" s="74"/>
      <c r="H149" s="48"/>
      <c r="I149" s="31"/>
      <c r="J149" s="31"/>
      <c r="K149" s="31"/>
      <c r="L149" s="31"/>
      <c r="M149" s="31"/>
      <c r="N149" s="31"/>
      <c r="O149" s="31"/>
      <c r="R149" s="48"/>
      <c r="S149" s="49"/>
      <c r="T149" s="72"/>
      <c r="U149" s="48"/>
      <c r="V149" s="74"/>
      <c r="W149" s="51"/>
    </row>
    <row r="150" spans="1:36" x14ac:dyDescent="0.2">
      <c r="A150" s="48"/>
      <c r="B150" s="84"/>
      <c r="C150" s="49"/>
      <c r="D150" s="78"/>
      <c r="E150" s="74"/>
      <c r="H150" s="48"/>
      <c r="I150" s="31"/>
      <c r="J150" s="31"/>
      <c r="K150" s="31"/>
      <c r="L150" s="31"/>
      <c r="M150" s="31"/>
      <c r="N150" s="31"/>
      <c r="O150" s="31"/>
      <c r="Q150" s="93"/>
      <c r="R150" s="48"/>
      <c r="S150" s="49"/>
      <c r="U150" s="48"/>
      <c r="V150" s="74"/>
      <c r="W150" s="51"/>
      <c r="X150" s="51"/>
    </row>
    <row r="151" spans="1:36" x14ac:dyDescent="0.2">
      <c r="A151" s="48"/>
      <c r="B151" s="84"/>
      <c r="C151" s="49"/>
      <c r="D151" s="78"/>
      <c r="E151" s="74"/>
      <c r="H151" s="48"/>
      <c r="I151" s="31"/>
      <c r="J151" s="31"/>
      <c r="K151" s="31"/>
      <c r="L151" s="31"/>
      <c r="M151" s="31"/>
      <c r="N151" s="31"/>
      <c r="O151" s="31"/>
      <c r="R151" s="48"/>
      <c r="S151" s="49"/>
      <c r="U151" s="48"/>
      <c r="V151" s="75"/>
      <c r="W151" s="51"/>
      <c r="X151" s="51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</row>
    <row r="152" spans="1:36" x14ac:dyDescent="0.2">
      <c r="A152" s="48"/>
      <c r="B152" s="84"/>
      <c r="C152" s="49"/>
      <c r="D152" s="78"/>
      <c r="E152" s="74"/>
      <c r="H152" s="48"/>
      <c r="I152" s="31"/>
      <c r="J152" s="31"/>
      <c r="K152" s="31"/>
      <c r="L152" s="31"/>
      <c r="M152" s="31"/>
      <c r="N152" s="31"/>
      <c r="O152" s="31"/>
      <c r="R152" s="48"/>
      <c r="S152" s="49"/>
      <c r="U152" s="48"/>
      <c r="V152" s="75"/>
      <c r="W152" s="51"/>
      <c r="X152" s="51"/>
      <c r="Z152" s="48"/>
      <c r="AA152" s="22"/>
      <c r="AB152" s="49"/>
      <c r="AC152" s="46"/>
      <c r="AD152" s="46"/>
      <c r="AE152" s="46"/>
      <c r="AF152" s="46"/>
      <c r="AG152" s="46"/>
      <c r="AH152" s="46"/>
      <c r="AI152" s="46"/>
      <c r="AJ152" s="49"/>
    </row>
    <row r="153" spans="1:36" x14ac:dyDescent="0.2">
      <c r="A153" s="48"/>
      <c r="B153" s="84"/>
      <c r="C153" s="49"/>
      <c r="D153" s="78"/>
      <c r="E153" s="74"/>
      <c r="H153" s="48"/>
      <c r="I153" s="31"/>
      <c r="J153" s="31"/>
      <c r="K153" s="31"/>
      <c r="L153" s="31"/>
      <c r="M153" s="31"/>
      <c r="N153" s="31"/>
      <c r="O153" s="31"/>
    </row>
    <row r="154" spans="1:36" x14ac:dyDescent="0.2">
      <c r="A154" s="48"/>
      <c r="B154" s="84"/>
      <c r="C154" s="49"/>
      <c r="D154" s="78"/>
      <c r="E154" s="74"/>
      <c r="H154" s="48"/>
      <c r="I154" s="31"/>
      <c r="J154" s="31"/>
      <c r="K154" s="31"/>
      <c r="L154" s="31"/>
      <c r="M154" s="31"/>
      <c r="N154" s="31"/>
      <c r="O154" s="31"/>
    </row>
    <row r="155" spans="1:36" x14ac:dyDescent="0.2">
      <c r="A155" s="48"/>
      <c r="B155" s="84"/>
      <c r="C155" s="49"/>
      <c r="D155" s="78"/>
      <c r="E155" s="74"/>
      <c r="H155" s="48"/>
      <c r="I155" s="31"/>
      <c r="J155" s="31"/>
      <c r="K155" s="31"/>
      <c r="L155" s="31"/>
      <c r="M155" s="31"/>
      <c r="N155" s="31"/>
      <c r="O155" s="31"/>
    </row>
    <row r="156" spans="1:36" x14ac:dyDescent="0.2">
      <c r="A156" s="48"/>
      <c r="B156" s="84"/>
      <c r="C156" s="49"/>
      <c r="D156" s="78"/>
      <c r="E156" s="74"/>
      <c r="H156" s="48"/>
      <c r="I156" s="31"/>
      <c r="J156" s="31"/>
      <c r="K156" s="31"/>
      <c r="L156" s="31"/>
      <c r="M156" s="31"/>
      <c r="N156" s="31"/>
      <c r="O156" s="31"/>
    </row>
    <row r="157" spans="1:36" x14ac:dyDescent="0.2">
      <c r="A157" s="48"/>
      <c r="B157" s="84"/>
      <c r="C157" s="49"/>
      <c r="D157" s="78"/>
      <c r="E157" s="74"/>
      <c r="H157" s="48"/>
    </row>
    <row r="159" spans="1:36" x14ac:dyDescent="0.2">
      <c r="P159" s="48"/>
    </row>
    <row r="160" spans="1:36" x14ac:dyDescent="0.2">
      <c r="B160" s="48"/>
      <c r="C160" s="48"/>
      <c r="P160" s="77"/>
    </row>
    <row r="161" spans="1:19" x14ac:dyDescent="0.2">
      <c r="A161" s="48"/>
      <c r="B161" s="22"/>
      <c r="D161" s="76"/>
    </row>
    <row r="162" spans="1:19" x14ac:dyDescent="0.2">
      <c r="A162" s="48"/>
      <c r="B162" s="22"/>
      <c r="D162" s="76"/>
    </row>
    <row r="163" spans="1:19" x14ac:dyDescent="0.2">
      <c r="A163" s="48"/>
      <c r="B163" s="22"/>
      <c r="D163" s="76"/>
      <c r="P163" s="22"/>
    </row>
    <row r="164" spans="1:19" x14ac:dyDescent="0.2">
      <c r="A164" s="48"/>
      <c r="B164" s="22"/>
      <c r="D164" s="76"/>
    </row>
    <row r="165" spans="1:19" x14ac:dyDescent="0.2">
      <c r="A165" s="48"/>
      <c r="B165" s="22"/>
      <c r="C165" s="46"/>
      <c r="D165" s="76"/>
    </row>
    <row r="166" spans="1:19" x14ac:dyDescent="0.2">
      <c r="A166" s="48"/>
      <c r="B166" s="22"/>
      <c r="C166" s="46"/>
      <c r="D166" s="76"/>
      <c r="E166" s="51"/>
    </row>
    <row r="167" spans="1:19" x14ac:dyDescent="0.2">
      <c r="A167" s="48"/>
      <c r="B167" s="22"/>
      <c r="C167" s="46"/>
      <c r="D167" s="76"/>
      <c r="E167" s="51"/>
      <c r="S167" s="48"/>
    </row>
    <row r="168" spans="1:19" x14ac:dyDescent="0.2">
      <c r="A168" s="48"/>
      <c r="B168" s="22"/>
      <c r="C168" s="46"/>
      <c r="D168" s="76"/>
      <c r="E168" s="51"/>
    </row>
    <row r="169" spans="1:19" x14ac:dyDescent="0.2">
      <c r="A169" s="48"/>
      <c r="B169" s="22"/>
      <c r="C169" s="46"/>
      <c r="D169" s="76"/>
      <c r="E169" s="51"/>
    </row>
    <row r="170" spans="1:19" x14ac:dyDescent="0.2">
      <c r="A170" s="48"/>
      <c r="B170" s="22"/>
      <c r="C170" s="46"/>
      <c r="D170" s="76"/>
      <c r="E170" s="51"/>
    </row>
    <row r="171" spans="1:19" x14ac:dyDescent="0.2">
      <c r="A171" s="48"/>
      <c r="B171" s="22"/>
      <c r="C171" s="46"/>
      <c r="D171" s="76"/>
      <c r="E171" s="51"/>
    </row>
  </sheetData>
  <mergeCells count="1">
    <mergeCell ref="R6:S6"/>
  </mergeCells>
  <pageMargins left="0.7" right="0.7" top="0.75" bottom="0.75" header="0.3" footer="0.3"/>
  <pageSetup paperSize="9" orientation="portrait" verticalDpi="0" r:id="rId1"/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O64"/>
  <sheetViews>
    <sheetView topLeftCell="A26" zoomScale="159" workbookViewId="0">
      <selection activeCell="B59" sqref="B59:O63"/>
    </sheetView>
  </sheetViews>
  <sheetFormatPr baseColWidth="10" defaultColWidth="8.83203125" defaultRowHeight="15" x14ac:dyDescent="0.2"/>
  <cols>
    <col min="2" max="2" width="11" customWidth="1"/>
  </cols>
  <sheetData>
    <row r="1" spans="1:15" s="4" customFormat="1" ht="18" x14ac:dyDescent="0.2">
      <c r="A1" s="3" t="s">
        <v>0</v>
      </c>
    </row>
    <row r="2" spans="1:15" ht="18" x14ac:dyDescent="0.2">
      <c r="A2" s="2" t="s">
        <v>1</v>
      </c>
    </row>
    <row r="3" spans="1:15" x14ac:dyDescent="0.2">
      <c r="A3" s="1" t="s">
        <v>2</v>
      </c>
      <c r="B3" t="s">
        <v>180</v>
      </c>
    </row>
    <row r="4" spans="1:15" x14ac:dyDescent="0.2">
      <c r="A4" s="1" t="s">
        <v>3</v>
      </c>
      <c r="B4" s="115">
        <v>45645</v>
      </c>
    </row>
    <row r="9" spans="1:15" x14ac:dyDescent="0.2">
      <c r="B9" t="s">
        <v>136</v>
      </c>
    </row>
    <row r="10" spans="1:15" x14ac:dyDescent="0.2">
      <c r="C10" t="s">
        <v>147</v>
      </c>
      <c r="D10" t="s">
        <v>148</v>
      </c>
      <c r="E10" t="s">
        <v>149</v>
      </c>
      <c r="F10" t="s">
        <v>150</v>
      </c>
      <c r="G10" t="s">
        <v>151</v>
      </c>
      <c r="H10" t="s">
        <v>152</v>
      </c>
      <c r="I10" t="s">
        <v>153</v>
      </c>
      <c r="J10" t="s">
        <v>154</v>
      </c>
      <c r="K10" t="s">
        <v>155</v>
      </c>
      <c r="L10" t="s">
        <v>156</v>
      </c>
      <c r="M10" t="s">
        <v>176</v>
      </c>
      <c r="N10" t="s">
        <v>177</v>
      </c>
      <c r="O10" t="s">
        <v>178</v>
      </c>
    </row>
    <row r="11" spans="1:15" x14ac:dyDescent="0.2">
      <c r="B11" t="s">
        <v>42</v>
      </c>
      <c r="C11">
        <v>371360</v>
      </c>
      <c r="D11">
        <v>352560</v>
      </c>
      <c r="E11">
        <v>362985</v>
      </c>
      <c r="G11">
        <v>140430</v>
      </c>
      <c r="H11">
        <v>370310</v>
      </c>
      <c r="I11">
        <v>383880</v>
      </c>
      <c r="J11">
        <v>399932</v>
      </c>
      <c r="K11">
        <v>413630</v>
      </c>
      <c r="L11">
        <v>475230</v>
      </c>
      <c r="M11">
        <v>435840</v>
      </c>
      <c r="N11">
        <v>395630</v>
      </c>
      <c r="O11">
        <v>355658</v>
      </c>
    </row>
    <row r="12" spans="1:15" x14ac:dyDescent="0.2">
      <c r="B12" t="s">
        <v>43</v>
      </c>
    </row>
    <row r="13" spans="1:15" x14ac:dyDescent="0.2">
      <c r="B13" t="s">
        <v>128</v>
      </c>
      <c r="I13">
        <v>55945</v>
      </c>
      <c r="J13">
        <v>73755</v>
      </c>
      <c r="K13">
        <v>68178</v>
      </c>
      <c r="L13">
        <v>58018</v>
      </c>
    </row>
    <row r="14" spans="1:15" x14ac:dyDescent="0.2">
      <c r="B14" t="s">
        <v>179</v>
      </c>
      <c r="I14">
        <v>137470</v>
      </c>
      <c r="J14">
        <v>142458</v>
      </c>
      <c r="K14">
        <v>157910</v>
      </c>
      <c r="L14">
        <v>145210</v>
      </c>
    </row>
    <row r="15" spans="1:15" x14ac:dyDescent="0.2">
      <c r="B15" t="s">
        <v>18</v>
      </c>
      <c r="C15">
        <v>371360</v>
      </c>
      <c r="D15">
        <v>352560</v>
      </c>
      <c r="E15">
        <v>362985</v>
      </c>
      <c r="G15">
        <v>140430</v>
      </c>
      <c r="H15">
        <v>370310</v>
      </c>
      <c r="I15">
        <v>577295</v>
      </c>
      <c r="J15">
        <v>616145</v>
      </c>
      <c r="K15">
        <v>639718</v>
      </c>
      <c r="L15">
        <v>678458</v>
      </c>
      <c r="M15">
        <v>435840</v>
      </c>
      <c r="N15">
        <v>395630</v>
      </c>
      <c r="O15">
        <v>355658</v>
      </c>
    </row>
    <row r="17" spans="2:15" x14ac:dyDescent="0.2">
      <c r="B17" t="s">
        <v>144</v>
      </c>
    </row>
    <row r="18" spans="2:15" x14ac:dyDescent="0.2">
      <c r="C18" t="s">
        <v>147</v>
      </c>
      <c r="D18" t="s">
        <v>148</v>
      </c>
      <c r="E18" t="s">
        <v>149</v>
      </c>
      <c r="F18" t="s">
        <v>150</v>
      </c>
      <c r="G18" t="s">
        <v>151</v>
      </c>
      <c r="H18" t="s">
        <v>152</v>
      </c>
      <c r="I18" t="s">
        <v>153</v>
      </c>
      <c r="J18" t="s">
        <v>154</v>
      </c>
      <c r="K18" t="s">
        <v>155</v>
      </c>
      <c r="L18" t="s">
        <v>156</v>
      </c>
      <c r="M18" t="s">
        <v>176</v>
      </c>
      <c r="N18" t="s">
        <v>177</v>
      </c>
      <c r="O18" t="s">
        <v>178</v>
      </c>
    </row>
    <row r="19" spans="2:15" x14ac:dyDescent="0.2">
      <c r="B19" t="s">
        <v>42</v>
      </c>
      <c r="G19">
        <v>47320</v>
      </c>
      <c r="H19">
        <v>103920</v>
      </c>
      <c r="I19">
        <v>109660</v>
      </c>
      <c r="J19">
        <v>104792</v>
      </c>
      <c r="K19">
        <v>105580</v>
      </c>
      <c r="L19">
        <v>86510</v>
      </c>
      <c r="M19">
        <v>120800</v>
      </c>
      <c r="N19">
        <v>108300</v>
      </c>
      <c r="O19">
        <v>98200</v>
      </c>
    </row>
    <row r="20" spans="2:15" x14ac:dyDescent="0.2">
      <c r="B20" t="s">
        <v>179</v>
      </c>
    </row>
    <row r="21" spans="2:15" x14ac:dyDescent="0.2">
      <c r="B21" t="s">
        <v>128</v>
      </c>
    </row>
    <row r="22" spans="2:15" x14ac:dyDescent="0.2">
      <c r="B22" t="s">
        <v>179</v>
      </c>
    </row>
    <row r="23" spans="2:15" x14ac:dyDescent="0.2">
      <c r="B23" t="s">
        <v>18</v>
      </c>
      <c r="G23">
        <v>47320</v>
      </c>
      <c r="H23">
        <v>103920</v>
      </c>
      <c r="I23">
        <v>109660</v>
      </c>
      <c r="J23">
        <v>104792</v>
      </c>
      <c r="K23">
        <v>105580</v>
      </c>
      <c r="L23">
        <v>86510</v>
      </c>
      <c r="M23">
        <v>120800</v>
      </c>
      <c r="N23">
        <v>108300</v>
      </c>
      <c r="O23">
        <v>98200</v>
      </c>
    </row>
    <row r="25" spans="2:15" x14ac:dyDescent="0.2">
      <c r="B25" t="s">
        <v>140</v>
      </c>
    </row>
    <row r="26" spans="2:15" x14ac:dyDescent="0.2">
      <c r="C26" t="s">
        <v>147</v>
      </c>
      <c r="D26" t="s">
        <v>148</v>
      </c>
      <c r="E26" t="s">
        <v>149</v>
      </c>
      <c r="F26" t="s">
        <v>150</v>
      </c>
      <c r="G26" t="s">
        <v>151</v>
      </c>
      <c r="H26" t="s">
        <v>152</v>
      </c>
      <c r="I26" t="s">
        <v>153</v>
      </c>
      <c r="J26" t="s">
        <v>154</v>
      </c>
      <c r="K26" t="s">
        <v>155</v>
      </c>
      <c r="L26" t="s">
        <v>156</v>
      </c>
      <c r="M26" t="s">
        <v>176</v>
      </c>
      <c r="N26" t="s">
        <v>177</v>
      </c>
      <c r="O26" t="s">
        <v>178</v>
      </c>
    </row>
    <row r="27" spans="2:15" x14ac:dyDescent="0.2">
      <c r="B27" t="s">
        <v>42</v>
      </c>
      <c r="C27">
        <v>371360</v>
      </c>
      <c r="D27">
        <v>352560</v>
      </c>
      <c r="E27">
        <v>362985</v>
      </c>
      <c r="G27">
        <v>64110</v>
      </c>
      <c r="H27">
        <v>183370</v>
      </c>
      <c r="I27">
        <v>192870</v>
      </c>
      <c r="J27">
        <v>204080</v>
      </c>
      <c r="K27">
        <v>211350</v>
      </c>
      <c r="L27">
        <v>286570</v>
      </c>
      <c r="M27">
        <v>228900</v>
      </c>
      <c r="N27">
        <v>205300</v>
      </c>
      <c r="O27">
        <v>192900</v>
      </c>
    </row>
    <row r="28" spans="2:15" x14ac:dyDescent="0.2">
      <c r="B28" t="s">
        <v>43</v>
      </c>
    </row>
    <row r="29" spans="2:15" x14ac:dyDescent="0.2">
      <c r="B29" t="s">
        <v>128</v>
      </c>
      <c r="I29">
        <v>41375</v>
      </c>
      <c r="J29">
        <v>57545</v>
      </c>
      <c r="K29">
        <v>53008</v>
      </c>
      <c r="L29">
        <v>45856</v>
      </c>
    </row>
    <row r="30" spans="2:15" x14ac:dyDescent="0.2">
      <c r="B30" t="s">
        <v>179</v>
      </c>
      <c r="I30">
        <v>97880</v>
      </c>
      <c r="J30">
        <v>108058</v>
      </c>
      <c r="K30">
        <v>120730</v>
      </c>
      <c r="L30">
        <v>110720</v>
      </c>
    </row>
    <row r="31" spans="2:15" x14ac:dyDescent="0.2">
      <c r="B31" t="s">
        <v>18</v>
      </c>
      <c r="C31">
        <v>371360</v>
      </c>
      <c r="D31">
        <v>352560</v>
      </c>
      <c r="E31">
        <v>362985</v>
      </c>
      <c r="G31">
        <v>64110</v>
      </c>
      <c r="H31">
        <v>183370</v>
      </c>
      <c r="I31">
        <v>332125</v>
      </c>
      <c r="J31">
        <v>369683</v>
      </c>
      <c r="K31">
        <v>385088</v>
      </c>
      <c r="L31">
        <v>443146</v>
      </c>
      <c r="M31">
        <v>228900</v>
      </c>
      <c r="N31">
        <v>205300</v>
      </c>
      <c r="O31">
        <v>192900</v>
      </c>
    </row>
    <row r="34" spans="2:15" x14ac:dyDescent="0.2">
      <c r="B34" t="s">
        <v>141</v>
      </c>
    </row>
    <row r="35" spans="2:15" x14ac:dyDescent="0.2">
      <c r="C35" t="s">
        <v>147</v>
      </c>
      <c r="D35" t="s">
        <v>148</v>
      </c>
      <c r="E35" t="s">
        <v>149</v>
      </c>
      <c r="F35" t="s">
        <v>150</v>
      </c>
      <c r="G35" t="s">
        <v>151</v>
      </c>
      <c r="H35" t="s">
        <v>152</v>
      </c>
      <c r="I35" t="s">
        <v>153</v>
      </c>
      <c r="J35" t="s">
        <v>154</v>
      </c>
      <c r="K35" t="s">
        <v>155</v>
      </c>
      <c r="L35" t="s">
        <v>156</v>
      </c>
      <c r="M35" t="s">
        <v>176</v>
      </c>
      <c r="N35" t="s">
        <v>177</v>
      </c>
      <c r="O35" t="s">
        <v>178</v>
      </c>
    </row>
    <row r="36" spans="2:15" x14ac:dyDescent="0.2">
      <c r="B36" t="s">
        <v>42</v>
      </c>
      <c r="G36">
        <v>29000</v>
      </c>
      <c r="H36">
        <v>83020</v>
      </c>
      <c r="I36">
        <v>81350</v>
      </c>
      <c r="J36">
        <v>91060</v>
      </c>
      <c r="K36">
        <v>96700</v>
      </c>
      <c r="L36">
        <v>102150</v>
      </c>
      <c r="M36">
        <v>86100</v>
      </c>
      <c r="N36">
        <v>82100</v>
      </c>
      <c r="O36">
        <v>64500</v>
      </c>
    </row>
    <row r="37" spans="2:15" x14ac:dyDescent="0.2">
      <c r="B37" t="s">
        <v>43</v>
      </c>
    </row>
    <row r="38" spans="2:15" x14ac:dyDescent="0.2">
      <c r="B38" t="s">
        <v>128</v>
      </c>
      <c r="I38">
        <v>14570</v>
      </c>
      <c r="J38">
        <v>16210</v>
      </c>
      <c r="K38">
        <v>15170</v>
      </c>
      <c r="L38">
        <v>12162</v>
      </c>
    </row>
    <row r="39" spans="2:15" x14ac:dyDescent="0.2">
      <c r="B39" t="s">
        <v>179</v>
      </c>
      <c r="I39">
        <v>39590</v>
      </c>
      <c r="J39">
        <v>34400</v>
      </c>
      <c r="K39">
        <v>37180</v>
      </c>
      <c r="L39">
        <v>34490</v>
      </c>
    </row>
    <row r="40" spans="2:15" x14ac:dyDescent="0.2">
      <c r="B40" t="s">
        <v>18</v>
      </c>
      <c r="G40">
        <v>29000</v>
      </c>
      <c r="H40">
        <v>83020</v>
      </c>
      <c r="I40">
        <v>135510</v>
      </c>
      <c r="J40">
        <v>141670</v>
      </c>
      <c r="K40">
        <v>149050</v>
      </c>
      <c r="L40">
        <v>148802</v>
      </c>
      <c r="M40">
        <v>86100</v>
      </c>
      <c r="N40">
        <v>82100</v>
      </c>
      <c r="O40">
        <v>64500</v>
      </c>
    </row>
    <row r="42" spans="2:15" x14ac:dyDescent="0.2">
      <c r="B42" t="s">
        <v>159</v>
      </c>
    </row>
    <row r="43" spans="2:15" x14ac:dyDescent="0.2">
      <c r="C43" t="s">
        <v>147</v>
      </c>
      <c r="D43" t="s">
        <v>148</v>
      </c>
      <c r="E43" t="s">
        <v>149</v>
      </c>
      <c r="F43" t="s">
        <v>150</v>
      </c>
      <c r="G43" t="s">
        <v>151</v>
      </c>
      <c r="H43" t="s">
        <v>152</v>
      </c>
      <c r="I43" t="s">
        <v>153</v>
      </c>
      <c r="J43" t="s">
        <v>154</v>
      </c>
      <c r="K43" t="s">
        <v>155</v>
      </c>
      <c r="L43" t="s">
        <v>156</v>
      </c>
      <c r="M43" t="s">
        <v>176</v>
      </c>
      <c r="N43" t="s">
        <v>177</v>
      </c>
      <c r="O43" t="s">
        <v>178</v>
      </c>
    </row>
    <row r="44" spans="2:15" x14ac:dyDescent="0.2">
      <c r="B44" t="s">
        <v>40</v>
      </c>
      <c r="C44" s="31">
        <v>0</v>
      </c>
      <c r="D44" s="31">
        <v>0</v>
      </c>
      <c r="E44" s="31">
        <v>0</v>
      </c>
      <c r="F44" s="31"/>
      <c r="G44" s="31"/>
      <c r="H44" s="31">
        <v>0.28062974264805163</v>
      </c>
      <c r="I44" s="31">
        <v>0.18995487575676215</v>
      </c>
      <c r="J44" s="31">
        <v>0.17007684879370927</v>
      </c>
      <c r="K44" s="31">
        <v>0.16504147139833489</v>
      </c>
      <c r="L44" s="31">
        <v>0.12750973531154472</v>
      </c>
      <c r="M44" s="31">
        <v>0.27716593245227605</v>
      </c>
      <c r="N44" s="31">
        <v>0.27374061623233831</v>
      </c>
      <c r="O44" s="31">
        <v>0.27610794639794412</v>
      </c>
    </row>
    <row r="45" spans="2:15" x14ac:dyDescent="0.2">
      <c r="B45" t="s">
        <v>41</v>
      </c>
      <c r="C45" s="31">
        <v>1</v>
      </c>
      <c r="D45" s="31">
        <v>1</v>
      </c>
      <c r="E45" s="31">
        <v>1</v>
      </c>
      <c r="F45" s="31"/>
      <c r="G45" s="31"/>
      <c r="H45" s="31">
        <v>0.49517971429342983</v>
      </c>
      <c r="I45" s="31">
        <v>0.57531244857481878</v>
      </c>
      <c r="J45" s="31">
        <v>0.59999350802165075</v>
      </c>
      <c r="K45" s="31">
        <v>0.60196524093428672</v>
      </c>
      <c r="L45" s="31">
        <v>0.65316644508576804</v>
      </c>
      <c r="M45" s="31">
        <v>0.52519273127753308</v>
      </c>
      <c r="N45" s="31">
        <v>0.51891919217450644</v>
      </c>
      <c r="O45" s="31">
        <v>0.54237497820940339</v>
      </c>
    </row>
    <row r="46" spans="2:15" x14ac:dyDescent="0.2">
      <c r="B46" t="s">
        <v>39</v>
      </c>
      <c r="C46" s="31">
        <v>0</v>
      </c>
      <c r="D46" s="31">
        <v>0</v>
      </c>
      <c r="E46" s="31">
        <v>0</v>
      </c>
      <c r="F46" s="31"/>
      <c r="G46" s="31"/>
      <c r="H46" s="31">
        <v>0.22419054305851854</v>
      </c>
      <c r="I46" s="31">
        <v>0.2347326756684191</v>
      </c>
      <c r="J46" s="31">
        <v>0.22992964318463999</v>
      </c>
      <c r="K46" s="31">
        <v>0.23299328766737845</v>
      </c>
      <c r="L46" s="31">
        <v>0.21932381960268726</v>
      </c>
      <c r="M46" s="31">
        <v>0.19754955947136563</v>
      </c>
      <c r="N46" s="31">
        <v>0.20751712458610319</v>
      </c>
      <c r="O46" s="31">
        <v>0.18135399737950503</v>
      </c>
    </row>
    <row r="47" spans="2:15" x14ac:dyDescent="0.2">
      <c r="C47" s="31">
        <v>1</v>
      </c>
      <c r="D47" s="31">
        <v>1</v>
      </c>
      <c r="E47" s="31">
        <v>1</v>
      </c>
      <c r="F47" s="31"/>
      <c r="G47" s="31"/>
      <c r="H47" s="31">
        <v>1</v>
      </c>
      <c r="I47" s="31">
        <v>1</v>
      </c>
      <c r="J47" s="31">
        <v>1</v>
      </c>
      <c r="K47" s="31">
        <v>1</v>
      </c>
      <c r="L47" s="31">
        <v>1</v>
      </c>
      <c r="M47" s="31">
        <v>0.99990822320117478</v>
      </c>
      <c r="N47" s="31">
        <v>1.000176932992948</v>
      </c>
      <c r="O47" s="31">
        <v>0.99983692198685259</v>
      </c>
    </row>
    <row r="50" spans="2:15" x14ac:dyDescent="0.2">
      <c r="B50" t="s">
        <v>145</v>
      </c>
    </row>
    <row r="51" spans="2:15" x14ac:dyDescent="0.2">
      <c r="C51" t="s">
        <v>147</v>
      </c>
      <c r="D51" t="s">
        <v>148</v>
      </c>
      <c r="E51" t="s">
        <v>149</v>
      </c>
      <c r="F51" t="s">
        <v>150</v>
      </c>
      <c r="G51" t="s">
        <v>151</v>
      </c>
      <c r="H51" t="s">
        <v>152</v>
      </c>
      <c r="I51" t="s">
        <v>153</v>
      </c>
      <c r="J51" t="s">
        <v>154</v>
      </c>
      <c r="K51" t="s">
        <v>155</v>
      </c>
      <c r="L51" t="s">
        <v>156</v>
      </c>
      <c r="M51" t="s">
        <v>176</v>
      </c>
      <c r="N51" t="s">
        <v>177</v>
      </c>
      <c r="O51" t="s">
        <v>178</v>
      </c>
    </row>
    <row r="52" spans="2:15" x14ac:dyDescent="0.2">
      <c r="B52" t="s">
        <v>42</v>
      </c>
      <c r="C52" s="46">
        <v>159.1088260497001</v>
      </c>
      <c r="D52" s="46">
        <v>151.05398457583547</v>
      </c>
      <c r="E52" s="46">
        <v>155.38741438356163</v>
      </c>
      <c r="F52" s="46"/>
      <c r="G52" s="46"/>
      <c r="H52" s="46">
        <v>161.00434782608696</v>
      </c>
      <c r="I52" s="46">
        <v>155.29126213592232</v>
      </c>
      <c r="J52" s="46">
        <v>146.60263929618768</v>
      </c>
      <c r="K52" s="46">
        <v>162.46268656716418</v>
      </c>
      <c r="L52" s="46">
        <v>181.04</v>
      </c>
      <c r="M52" s="46">
        <v>172.26877470355731</v>
      </c>
      <c r="N52" s="46">
        <v>155.45383104125736</v>
      </c>
      <c r="O52" s="46">
        <v>134.71893939393939</v>
      </c>
    </row>
    <row r="53" spans="2:15" x14ac:dyDescent="0.2">
      <c r="B53" t="s">
        <v>43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</row>
    <row r="54" spans="2:15" x14ac:dyDescent="0.2">
      <c r="B54" t="s">
        <v>128</v>
      </c>
      <c r="C54" s="46"/>
      <c r="D54" s="46"/>
      <c r="E54" s="46"/>
      <c r="F54" s="46"/>
      <c r="G54" s="46"/>
      <c r="H54" s="46"/>
      <c r="I54" s="46">
        <v>134.48317307692307</v>
      </c>
      <c r="J54" s="46">
        <v>154.94747899159663</v>
      </c>
      <c r="K54" s="46">
        <v>142.93081761006289</v>
      </c>
      <c r="L54" s="46">
        <v>121.12317327766179</v>
      </c>
      <c r="M54" s="46"/>
      <c r="N54" s="46"/>
      <c r="O54" s="46"/>
    </row>
    <row r="55" spans="2:15" x14ac:dyDescent="0.2">
      <c r="B55" t="s">
        <v>179</v>
      </c>
      <c r="C55" s="46"/>
      <c r="D55" s="46"/>
      <c r="E55" s="46"/>
      <c r="F55" s="46"/>
      <c r="G55" s="46"/>
      <c r="H55" s="46"/>
      <c r="I55" s="46">
        <v>152.74444444444444</v>
      </c>
      <c r="J55" s="46">
        <v>152.19871794871796</v>
      </c>
      <c r="K55" s="46">
        <v>181.71461449942461</v>
      </c>
      <c r="L55" s="46">
        <v>172.45843230403801</v>
      </c>
      <c r="M55" s="46"/>
      <c r="N55" s="46"/>
      <c r="O55" s="46"/>
    </row>
    <row r="56" spans="2:15" x14ac:dyDescent="0.2">
      <c r="B56" t="s">
        <v>143</v>
      </c>
      <c r="C56" s="46">
        <v>101.65891048453327</v>
      </c>
      <c r="D56" s="46">
        <v>97.5</v>
      </c>
      <c r="E56" s="46">
        <v>100.63349043526476</v>
      </c>
      <c r="F56" s="46"/>
      <c r="G56" s="46"/>
      <c r="H56" s="46">
        <v>102.63580931263859</v>
      </c>
      <c r="I56" s="46">
        <v>152.40100316789864</v>
      </c>
      <c r="J56" s="46">
        <v>148.82729468599032</v>
      </c>
      <c r="K56" s="46">
        <v>164.36742034943472</v>
      </c>
      <c r="L56" s="46">
        <v>171.93563101875316</v>
      </c>
      <c r="M56" s="46">
        <v>114.78535686067949</v>
      </c>
      <c r="N56" s="46">
        <v>102.73435471306155</v>
      </c>
      <c r="O56" s="46">
        <v>89.249184441656212</v>
      </c>
    </row>
    <row r="59" spans="2:15" x14ac:dyDescent="0.2">
      <c r="B59" t="s">
        <v>142</v>
      </c>
    </row>
    <row r="60" spans="2:15" x14ac:dyDescent="0.2">
      <c r="C60" t="s">
        <v>147</v>
      </c>
      <c r="D60" t="s">
        <v>148</v>
      </c>
      <c r="E60" t="s">
        <v>149</v>
      </c>
      <c r="F60" t="s">
        <v>150</v>
      </c>
      <c r="G60" t="s">
        <v>151</v>
      </c>
      <c r="H60" t="s">
        <v>152</v>
      </c>
      <c r="I60" t="s">
        <v>153</v>
      </c>
      <c r="J60" t="s">
        <v>154</v>
      </c>
      <c r="K60" t="s">
        <v>155</v>
      </c>
      <c r="L60" t="s">
        <v>156</v>
      </c>
      <c r="M60" t="s">
        <v>176</v>
      </c>
      <c r="N60" t="s">
        <v>177</v>
      </c>
      <c r="O60" t="s">
        <v>178</v>
      </c>
    </row>
    <row r="61" spans="2:15" x14ac:dyDescent="0.2">
      <c r="B61" t="s">
        <v>40</v>
      </c>
      <c r="G61" s="46">
        <v>13.159065628476085</v>
      </c>
      <c r="H61" s="46">
        <v>28.802660753880264</v>
      </c>
      <c r="I61" s="46">
        <v>28.949313621964098</v>
      </c>
      <c r="J61" s="46">
        <v>25.312077294685992</v>
      </c>
      <c r="K61" s="46">
        <v>27.127440904419323</v>
      </c>
      <c r="L61" s="46">
        <v>21.923466801824631</v>
      </c>
      <c r="M61" s="46">
        <v>31.814590466157494</v>
      </c>
      <c r="N61" s="46">
        <v>28.122565567385095</v>
      </c>
      <c r="O61" s="46">
        <v>24.642409033877041</v>
      </c>
    </row>
    <row r="62" spans="2:15" x14ac:dyDescent="0.2">
      <c r="B62" t="s">
        <v>41</v>
      </c>
      <c r="C62" s="46">
        <v>101.65891048453327</v>
      </c>
      <c r="D62">
        <v>97.5</v>
      </c>
      <c r="E62" s="46">
        <v>100.63349043526476</v>
      </c>
      <c r="G62" s="46">
        <v>17.82814238042269</v>
      </c>
      <c r="H62" s="46">
        <v>50.823170731707314</v>
      </c>
      <c r="I62" s="46">
        <v>87.678194297782468</v>
      </c>
      <c r="J62" s="46">
        <v>89.295410628019326</v>
      </c>
      <c r="K62" s="46">
        <v>98.943473792394656</v>
      </c>
      <c r="L62" s="46">
        <v>112.30258489609731</v>
      </c>
      <c r="M62" s="46">
        <v>60.284435080326574</v>
      </c>
      <c r="N62" s="46">
        <v>53.310828356271095</v>
      </c>
      <c r="O62" s="46">
        <v>48.406524466750312</v>
      </c>
    </row>
    <row r="63" spans="2:15" x14ac:dyDescent="0.2">
      <c r="B63" t="s">
        <v>39</v>
      </c>
      <c r="G63" s="46">
        <v>8.064516129032258</v>
      </c>
      <c r="H63" s="46">
        <v>23.009977827050999</v>
      </c>
      <c r="I63" s="46">
        <v>35.773495248152059</v>
      </c>
      <c r="J63" s="46">
        <v>34.219806763285021</v>
      </c>
      <c r="K63" s="46">
        <v>38.296505652620759</v>
      </c>
      <c r="L63" s="46">
        <v>37.709579320831224</v>
      </c>
      <c r="M63" s="46">
        <v>22.675796681590729</v>
      </c>
      <c r="N63" s="46">
        <v>21.319137886263309</v>
      </c>
      <c r="O63" s="46">
        <v>16.185696361355081</v>
      </c>
    </row>
    <row r="64" spans="2:15" x14ac:dyDescent="0.2">
      <c r="G64" s="46"/>
      <c r="H64" s="46"/>
      <c r="I64" s="46"/>
      <c r="J64" s="46"/>
      <c r="K64" s="46"/>
      <c r="L64" s="46"/>
      <c r="M64" s="46"/>
      <c r="N64" s="46"/>
      <c r="O64" s="4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F4454916F4241AB40A8F22FC99F09" ma:contentTypeVersion="12" ma:contentTypeDescription="Create a new document." ma:contentTypeScope="" ma:versionID="b78cc1fae3dd3ade65a4b55f6f181c9c">
  <xsd:schema xmlns:xsd="http://www.w3.org/2001/XMLSchema" xmlns:xs="http://www.w3.org/2001/XMLSchema" xmlns:p="http://schemas.microsoft.com/office/2006/metadata/properties" xmlns:ns2="d2a93359-ac01-4f98-8d25-710e83cd9f1e" xmlns:ns3="55154662-676a-405c-a9b6-a5b814f17753" targetNamespace="http://schemas.microsoft.com/office/2006/metadata/properties" ma:root="true" ma:fieldsID="ae48f0838e92cf6cf2b7987239fd2288" ns2:_="" ns3:_="">
    <xsd:import namespace="d2a93359-ac01-4f98-8d25-710e83cd9f1e"/>
    <xsd:import namespace="55154662-676a-405c-a9b6-a5b814f177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3359-ac01-4f98-8d25-710e83cd9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54662-676a-405c-a9b6-a5b814f1775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42B920-752D-4B21-A768-259359A55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a93359-ac01-4f98-8d25-710e83cd9f1e"/>
    <ds:schemaRef ds:uri="55154662-676a-405c-a9b6-a5b814f177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551C86-BA06-40E7-B9F9-B599F240194E}">
  <ds:schemaRefs>
    <ds:schemaRef ds:uri="55154662-676a-405c-a9b6-a5b814f17753"/>
    <ds:schemaRef ds:uri="http://purl.org/dc/elements/1.1/"/>
    <ds:schemaRef ds:uri="http://schemas.microsoft.com/office/2006/metadata/properties"/>
    <ds:schemaRef ds:uri="d2a93359-ac01-4f98-8d25-710e83cd9f1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265B18-9B75-460C-AE39-5567404FAD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Frumgöng</vt:lpstr>
      <vt:lpstr>Úrvinnsla</vt:lpstr>
      <vt:lpstr>Birting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Eydís Ingólfsdóttir</dc:creator>
  <cp:keywords/>
  <dc:description/>
  <cp:lastModifiedBy>Helena Eydís Ingólfsdóttir</cp:lastModifiedBy>
  <cp:revision/>
  <dcterms:created xsi:type="dcterms:W3CDTF">2017-05-19T11:15:18Z</dcterms:created>
  <dcterms:modified xsi:type="dcterms:W3CDTF">2025-03-11T14:26:42Z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0x010100F8DF4454916F4241AB40A8F22FC99F09</vt:lpwstr>
  </property>
  <property fmtid="{D5CDD505-2E9C-101B-9397-08002B2CF9AE}" pid="3" name="Order">
    <vt:r8>1630800</vt:r8>
  </property>
</Properties>
</file>